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N16" i="4"/>
  <c r="Q16" i="4"/>
  <c r="P16" i="4"/>
  <c r="O16" i="4"/>
  <c r="M16" i="4"/>
  <c r="L16" i="4"/>
  <c r="K16" i="4"/>
  <c r="J16" i="4"/>
  <c r="I16" i="4"/>
  <c r="H16" i="4"/>
  <c r="G16" i="4"/>
  <c r="F16" i="4"/>
  <c r="T16" i="4"/>
  <c r="S16" i="4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4" i="3"/>
  <c r="Q19" i="3" s="1"/>
  <c r="Q24" i="3" s="1"/>
  <c r="Q29" i="3" s="1"/>
  <c r="M14" i="3"/>
  <c r="M19" i="3" s="1"/>
  <c r="R14" i="4" l="1"/>
  <c r="U14" i="4" s="1"/>
  <c r="M19" i="4"/>
  <c r="R19" i="4" s="1"/>
  <c r="U19" i="4" s="1"/>
  <c r="M24" i="3"/>
  <c r="R19" i="3"/>
  <c r="U19" i="3" s="1"/>
  <c r="R14" i="3"/>
  <c r="U14" i="3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T19" i="2" s="1"/>
  <c r="T24" i="2" s="1"/>
  <c r="T29" i="2" s="1"/>
  <c r="S17" i="2"/>
  <c r="S19" i="2" s="1"/>
  <c r="S24" i="2" s="1"/>
  <c r="S29" i="2" s="1"/>
  <c r="Q17" i="2"/>
  <c r="P17" i="2"/>
  <c r="P19" i="2" s="1"/>
  <c r="P24" i="2" s="1"/>
  <c r="P29" i="2" s="1"/>
  <c r="O17" i="2"/>
  <c r="O19" i="2" s="1"/>
  <c r="O24" i="2" s="1"/>
  <c r="O29" i="2" s="1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J19" i="2" s="1"/>
  <c r="J24" i="2" s="1"/>
  <c r="J29" i="2" s="1"/>
  <c r="I17" i="2"/>
  <c r="I19" i="2" s="1"/>
  <c r="I24" i="2" s="1"/>
  <c r="I29" i="2" s="1"/>
  <c r="H17" i="2"/>
  <c r="H19" i="2" s="1"/>
  <c r="H24" i="2" s="1"/>
  <c r="H29" i="2" s="1"/>
  <c r="G17" i="2"/>
  <c r="G19" i="2" s="1"/>
  <c r="G24" i="2" s="1"/>
  <c r="G29" i="2" s="1"/>
  <c r="F17" i="2"/>
  <c r="F19" i="2" s="1"/>
  <c r="F24" i="2" s="1"/>
  <c r="F29" i="2" s="1"/>
  <c r="Q14" i="2"/>
  <c r="Q19" i="2" s="1"/>
  <c r="Q24" i="2" s="1"/>
  <c r="Q29" i="2" s="1"/>
  <c r="M14" i="2"/>
  <c r="M24" i="4" l="1"/>
  <c r="R24" i="4" s="1"/>
  <c r="U24" i="4" s="1"/>
  <c r="M29" i="3"/>
  <c r="R29" i="3" s="1"/>
  <c r="U29" i="3" s="1"/>
  <c r="R24" i="3"/>
  <c r="U24" i="3" s="1"/>
  <c r="R14" i="2"/>
  <c r="U14" i="2" s="1"/>
  <c r="M19" i="2"/>
  <c r="R19" i="2" s="1"/>
  <c r="U19" i="2" s="1"/>
  <c r="M24" i="2" l="1"/>
  <c r="M29" i="2" s="1"/>
  <c r="R29" i="2" s="1"/>
  <c r="U29" i="2" s="1"/>
  <c r="M29" i="4"/>
  <c r="R29" i="4" s="1"/>
  <c r="U29" i="4" s="1"/>
  <c r="R24" i="2"/>
  <c r="U24" i="2" s="1"/>
  <c r="Q27" i="1" l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<sst xmlns="http://schemas.openxmlformats.org/spreadsheetml/2006/main" count="368" uniqueCount="81">
  <si>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</si>
  <si>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</si>
  <si>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</si>
  <si>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</si>
  <si>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</si>
  <si>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</si>
  <si>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</si>
  <si>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</si>
  <si>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</si>
  <si>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</si>
  <si>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</si>
  <si>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</si>
  <si>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</si>
  <si>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</si>
  <si>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</si>
  <si>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</si>
  <si>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</si>
  <si>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</si>
  <si>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</si>
  <si>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</si>
  <si>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</si>
  <si>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</si>
  <si>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</si>
  <si>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</si>
  <si>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</si>
  <si>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</si>
  <si>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</si>
  <si>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</si>
  <si>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</si>
  <si>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</si>
  <si>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</si>
  <si>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</si>
  <si>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</si>
  <si>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</si>
  <si>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</si>
  <si>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</si>
  <si>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</si>
  <si>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</si>
  <si>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</si>
  <si>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</si>
  <si>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</si>
  <si>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</si>
  <si>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</si>
  <si>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</si>
  <si>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</si>
  <si>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</si>
  <si>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</si>
  <si>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</si>
  <si>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</si>
  <si>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</si>
  <si>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</si>
  <si>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</si>
  <si>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</si>
  <si>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</si>
  <si>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</si>
  <si>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</si>
  <si>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</si>
  <si>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</si>
  <si>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</si>
  <si>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</si>
  <si>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</si>
  <si>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</si>
  <si>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</si>
  <si>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</si>
  <si>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</si>
  <si>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</si>
  <si>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</si>
  <si>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</si>
  <si>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</si>
  <si>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</si>
  <si>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</si>
  <si>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Silnice II. Třídy</t>
  </si>
  <si>
    <t>II/173</t>
  </si>
  <si>
    <t>Hospodářský (alfa z roku 2016 - 0,76)</t>
  </si>
  <si>
    <t>II-H</t>
  </si>
  <si>
    <t>2-4520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</si>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</sst>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72</v>
      </c>
      <c r="E3" s="148"/>
      <c r="F3" s="161" t="s">
        <v>13</v>
      </c>
      <c r="G3" s="162"/>
      <c r="H3" s="162"/>
      <c r="I3" s="142"/>
      <c r="J3" s="169" t="s">
        <v>75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43840</v>
      </c>
      <c r="E4" s="150"/>
      <c r="F4" s="163" t="s">
        <v>14</v>
      </c>
      <c r="G4" s="164"/>
      <c r="H4" s="164"/>
      <c r="I4" s="165"/>
      <c r="J4" s="172" t="s">
        <v>63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78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43844</v>
      </c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/>
    </row>
    <row r="8" spans="2:21" s="3" customFormat="1" ht="24" customHeight="1" x14ac:dyDescent="0.25">
      <c r="B8" s="18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14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14">
        <v>3</v>
      </c>
      <c r="C10" s="77" t="s">
        <v>8</v>
      </c>
      <c r="D10" s="78"/>
      <c r="E10" s="79"/>
      <c r="F10" s="101" t="s">
        <v>73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20">
        <v>4</v>
      </c>
      <c r="C11" s="74" t="s">
        <v>9</v>
      </c>
      <c r="D11" s="75"/>
      <c r="E11" s="76"/>
      <c r="F11" s="104" t="s">
        <v>74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29" t="s">
        <v>19</v>
      </c>
      <c r="N12" s="19" t="s">
        <v>21</v>
      </c>
      <c r="O12" s="156" t="s">
        <v>20</v>
      </c>
      <c r="P12" s="158"/>
      <c r="Q12" s="30" t="s">
        <v>20</v>
      </c>
      <c r="R12" s="28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110</v>
      </c>
      <c r="G14" s="71">
        <v>14</v>
      </c>
      <c r="H14" s="71">
        <v>0</v>
      </c>
      <c r="I14" s="71">
        <v>1</v>
      </c>
      <c r="J14" s="71">
        <v>2</v>
      </c>
      <c r="K14" s="71">
        <v>0</v>
      </c>
      <c r="L14" s="71">
        <v>5</v>
      </c>
      <c r="M14" s="71">
        <f>SUM(F14:L15)</f>
        <v>132</v>
      </c>
      <c r="N14" s="71">
        <v>8</v>
      </c>
      <c r="O14" s="71">
        <v>10</v>
      </c>
      <c r="P14" s="71">
        <v>0</v>
      </c>
      <c r="Q14" s="71">
        <f>SUM(O14:P15)</f>
        <v>10</v>
      </c>
      <c r="R14" s="71">
        <f>SUM(M14,N14,Q14)</f>
        <v>150</v>
      </c>
      <c r="S14" s="72">
        <v>786</v>
      </c>
      <c r="T14" s="71">
        <v>2</v>
      </c>
      <c r="U14" s="73">
        <f>SUM(R14:T15)</f>
        <v>938</v>
      </c>
    </row>
    <row r="15" spans="2:21" s="4" customFormat="1" ht="24" customHeight="1" x14ac:dyDescent="0.25">
      <c r="B15" s="87"/>
      <c r="C15" s="85"/>
      <c r="D15" s="86"/>
      <c r="E15" s="26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22"/>
      <c r="C16" s="23"/>
      <c r="D16" s="27"/>
      <c r="E16" s="24" t="s">
        <v>65</v>
      </c>
      <c r="F16" s="54">
        <f>7.3+7.78+8.09+7.88+7.52+7.31+6.97+5.84</f>
        <v>58.69</v>
      </c>
      <c r="G16" s="54">
        <f t="shared" ref="G16:M16" si="0">7.3+7.78+8.09+7.88+7.52+7.31+6.97+5.84</f>
        <v>58.69</v>
      </c>
      <c r="H16" s="54">
        <f t="shared" si="0"/>
        <v>58.69</v>
      </c>
      <c r="I16" s="54">
        <f t="shared" si="0"/>
        <v>58.69</v>
      </c>
      <c r="J16" s="54">
        <f t="shared" si="0"/>
        <v>58.69</v>
      </c>
      <c r="K16" s="54">
        <f t="shared" si="0"/>
        <v>58.69</v>
      </c>
      <c r="L16" s="54">
        <f t="shared" si="0"/>
        <v>58.69</v>
      </c>
      <c r="M16" s="54">
        <f t="shared" si="0"/>
        <v>58.69</v>
      </c>
      <c r="N16" s="54">
        <f>6+6.83+7.36+7.66+7.35+6.92+6.24+5.36</f>
        <v>53.720000000000006</v>
      </c>
      <c r="O16" s="54">
        <f>7.48+6.34+5.82+5.27+6.74+8.18+6.67+6.23</f>
        <v>52.730000000000004</v>
      </c>
      <c r="P16" s="54">
        <f t="shared" ref="P16:Q16" si="1">7.48+6.34+5.82+5.27+6.74+8.18+6.67+6.23</f>
        <v>52.730000000000004</v>
      </c>
      <c r="Q16" s="54">
        <f t="shared" si="1"/>
        <v>52.730000000000004</v>
      </c>
      <c r="R16" s="54"/>
      <c r="S16" s="53">
        <f>6.8+6.09+5.92+5.73+6.4+8.09+8.69+7.96</f>
        <v>55.68</v>
      </c>
      <c r="T16" s="54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55">
        <f t="shared" ref="F17:Q17" si="2">100/F16</f>
        <v>1.7038677798602828</v>
      </c>
      <c r="G17" s="55">
        <f t="shared" si="2"/>
        <v>1.7038677798602828</v>
      </c>
      <c r="H17" s="55">
        <f t="shared" si="2"/>
        <v>1.7038677798602828</v>
      </c>
      <c r="I17" s="55">
        <f t="shared" si="2"/>
        <v>1.7038677798602828</v>
      </c>
      <c r="J17" s="55">
        <f t="shared" si="2"/>
        <v>1.7038677798602828</v>
      </c>
      <c r="K17" s="55">
        <f t="shared" si="2"/>
        <v>1.7038677798602828</v>
      </c>
      <c r="L17" s="55">
        <f t="shared" si="2"/>
        <v>1.7038677798602828</v>
      </c>
      <c r="M17" s="55">
        <f t="shared" si="2"/>
        <v>1.7038677798602828</v>
      </c>
      <c r="N17" s="55">
        <f t="shared" si="2"/>
        <v>1.8615040953090094</v>
      </c>
      <c r="O17" s="55">
        <f t="shared" si="2"/>
        <v>1.8964536317087046</v>
      </c>
      <c r="P17" s="55">
        <f t="shared" si="2"/>
        <v>1.8964536317087046</v>
      </c>
      <c r="Q17" s="55">
        <f t="shared" si="2"/>
        <v>1.8964536317087046</v>
      </c>
      <c r="R17" s="181"/>
      <c r="S17" s="55">
        <f>100/S16</f>
        <v>1.7959770114942528</v>
      </c>
      <c r="T17" s="55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24" t="s">
        <v>22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81"/>
      <c r="S18" s="55"/>
      <c r="T18" s="55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57">
        <f t="shared" ref="F19:P19" si="3">F14*F17</f>
        <v>187.42545578463111</v>
      </c>
      <c r="G19" s="57">
        <f t="shared" si="3"/>
        <v>23.854148918043961</v>
      </c>
      <c r="H19" s="57">
        <f t="shared" si="3"/>
        <v>0</v>
      </c>
      <c r="I19" s="57">
        <f t="shared" si="3"/>
        <v>1.7038677798602828</v>
      </c>
      <c r="J19" s="57">
        <f t="shared" si="3"/>
        <v>3.4077355597205656</v>
      </c>
      <c r="K19" s="57">
        <f t="shared" si="3"/>
        <v>0</v>
      </c>
      <c r="L19" s="57">
        <f t="shared" si="3"/>
        <v>8.5193388993014132</v>
      </c>
      <c r="M19" s="57">
        <f t="shared" ref="M19" si="4">M14*M17</f>
        <v>224.91054694155733</v>
      </c>
      <c r="N19" s="57">
        <f t="shared" si="3"/>
        <v>14.892032762472075</v>
      </c>
      <c r="O19" s="57">
        <f t="shared" si="3"/>
        <v>18.964536317087045</v>
      </c>
      <c r="P19" s="57">
        <f t="shared" si="3"/>
        <v>0</v>
      </c>
      <c r="Q19" s="57">
        <f t="shared" ref="Q19" si="5">Q14*Q17</f>
        <v>18.964536317087045</v>
      </c>
      <c r="R19" s="182">
        <f>SUM(M19,N19,Q19)</f>
        <v>258.76711602111646</v>
      </c>
      <c r="S19" s="57">
        <f>S14*S17</f>
        <v>1411.6379310344828</v>
      </c>
      <c r="T19" s="57">
        <f>T14*T17</f>
        <v>3.6324010170722851</v>
      </c>
      <c r="U19" s="94">
        <f>SUM(R19:T20)</f>
        <v>1674.0374480726714</v>
      </c>
    </row>
    <row r="20" spans="2:21" s="4" customFormat="1" ht="24" customHeight="1" x14ac:dyDescent="0.25">
      <c r="B20" s="87"/>
      <c r="C20" s="85"/>
      <c r="D20" s="93"/>
      <c r="E20" s="26" t="s">
        <v>24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82"/>
      <c r="S20" s="57"/>
      <c r="T20" s="57"/>
      <c r="U20" s="94"/>
    </row>
    <row r="21" spans="2:21" s="4" customFormat="1" ht="24" customHeight="1" x14ac:dyDescent="0.25">
      <c r="B21" s="22"/>
      <c r="C21" s="23"/>
      <c r="D21" s="27"/>
      <c r="E21" s="24" t="s">
        <v>66</v>
      </c>
      <c r="F21" s="53">
        <v>122</v>
      </c>
      <c r="G21" s="53">
        <v>122</v>
      </c>
      <c r="H21" s="53">
        <v>122</v>
      </c>
      <c r="I21" s="53">
        <v>122</v>
      </c>
      <c r="J21" s="53">
        <v>122</v>
      </c>
      <c r="K21" s="53">
        <v>122</v>
      </c>
      <c r="L21" s="53">
        <v>122</v>
      </c>
      <c r="M21" s="53">
        <v>122</v>
      </c>
      <c r="N21" s="53">
        <v>123.1</v>
      </c>
      <c r="O21" s="53">
        <v>126.5</v>
      </c>
      <c r="P21" s="53">
        <v>126.5</v>
      </c>
      <c r="Q21" s="53">
        <v>126.5</v>
      </c>
      <c r="R21" s="53"/>
      <c r="S21" s="53">
        <v>117.4</v>
      </c>
      <c r="T21" s="53">
        <v>113.4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59">
        <f>100/F21</f>
        <v>0.81967213114754101</v>
      </c>
      <c r="G22" s="59">
        <f>100/G21</f>
        <v>0.81967213114754101</v>
      </c>
      <c r="H22" s="59">
        <f t="shared" ref="H22:T22" si="6">100/H21</f>
        <v>0.81967213114754101</v>
      </c>
      <c r="I22" s="59">
        <f t="shared" si="6"/>
        <v>0.81967213114754101</v>
      </c>
      <c r="J22" s="59">
        <f t="shared" si="6"/>
        <v>0.81967213114754101</v>
      </c>
      <c r="K22" s="59">
        <f t="shared" si="6"/>
        <v>0.81967213114754101</v>
      </c>
      <c r="L22" s="59">
        <f t="shared" si="6"/>
        <v>0.81967213114754101</v>
      </c>
      <c r="M22" s="59">
        <f t="shared" si="6"/>
        <v>0.81967213114754101</v>
      </c>
      <c r="N22" s="59">
        <f t="shared" si="6"/>
        <v>0.81234768480909836</v>
      </c>
      <c r="O22" s="59">
        <f t="shared" si="6"/>
        <v>0.79051383399209485</v>
      </c>
      <c r="P22" s="59">
        <f t="shared" si="6"/>
        <v>0.79051383399209485</v>
      </c>
      <c r="Q22" s="59">
        <f t="shared" si="6"/>
        <v>0.79051383399209485</v>
      </c>
      <c r="R22" s="183"/>
      <c r="S22" s="59">
        <f t="shared" si="6"/>
        <v>0.85178875638841567</v>
      </c>
      <c r="T22" s="59">
        <f t="shared" si="6"/>
        <v>0.88183421516754845</v>
      </c>
      <c r="U22" s="56"/>
    </row>
    <row r="23" spans="2:21" s="4" customFormat="1" ht="24" customHeight="1" x14ac:dyDescent="0.25">
      <c r="B23" s="87"/>
      <c r="C23" s="85"/>
      <c r="D23" s="93"/>
      <c r="E23" s="26" t="s">
        <v>22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83"/>
      <c r="S23" s="59"/>
      <c r="T23" s="59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58">
        <f>F19*F22</f>
        <v>153.62742277428779</v>
      </c>
      <c r="G24" s="58">
        <f>G19*G22</f>
        <v>19.552581080363904</v>
      </c>
      <c r="H24" s="58">
        <f t="shared" ref="H24:T24" si="7">H19*H22</f>
        <v>0</v>
      </c>
      <c r="I24" s="58">
        <f t="shared" si="7"/>
        <v>1.3966129343117073</v>
      </c>
      <c r="J24" s="58">
        <f t="shared" si="7"/>
        <v>2.7932258686234146</v>
      </c>
      <c r="K24" s="58">
        <f t="shared" si="7"/>
        <v>0</v>
      </c>
      <c r="L24" s="58">
        <f t="shared" si="7"/>
        <v>6.9830646715585356</v>
      </c>
      <c r="M24" s="58">
        <f t="shared" ref="M24" si="8">M19*M22</f>
        <v>184.35290732914535</v>
      </c>
      <c r="N24" s="58">
        <f t="shared" si="7"/>
        <v>12.097508336695432</v>
      </c>
      <c r="O24" s="58">
        <f t="shared" si="7"/>
        <v>14.991728313902803</v>
      </c>
      <c r="P24" s="58">
        <f t="shared" si="7"/>
        <v>0</v>
      </c>
      <c r="Q24" s="58">
        <f t="shared" ref="Q24" si="9">Q19*Q22</f>
        <v>14.991728313902803</v>
      </c>
      <c r="R24" s="184">
        <f>SUM(M24,N24,Q24)</f>
        <v>211.44214397974358</v>
      </c>
      <c r="S24" s="58">
        <f t="shared" si="7"/>
        <v>1202.4173177465782</v>
      </c>
      <c r="T24" s="58">
        <f t="shared" si="7"/>
        <v>3.2031755000637432</v>
      </c>
      <c r="U24" s="108">
        <f>SUM(R24:T25)</f>
        <v>1417.0626372263855</v>
      </c>
    </row>
    <row r="25" spans="2:21" s="4" customFormat="1" ht="24" customHeight="1" x14ac:dyDescent="0.25">
      <c r="B25" s="87"/>
      <c r="C25" s="85"/>
      <c r="D25" s="93"/>
      <c r="E25" s="26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184"/>
      <c r="S25" s="58"/>
      <c r="T25" s="58"/>
      <c r="U25" s="108"/>
    </row>
    <row r="26" spans="2:21" s="4" customFormat="1" ht="24" customHeight="1" x14ac:dyDescent="0.25">
      <c r="B26" s="22"/>
      <c r="C26" s="23"/>
      <c r="D26" s="27"/>
      <c r="E26" s="24" t="s">
        <v>67</v>
      </c>
      <c r="F26" s="54">
        <v>79.5</v>
      </c>
      <c r="G26" s="54">
        <v>79.5</v>
      </c>
      <c r="H26" s="54">
        <v>79.5</v>
      </c>
      <c r="I26" s="54">
        <v>79.5</v>
      </c>
      <c r="J26" s="54">
        <v>79.5</v>
      </c>
      <c r="K26" s="54">
        <v>79.5</v>
      </c>
      <c r="L26" s="54">
        <v>79.5</v>
      </c>
      <c r="M26" s="54">
        <v>79.5</v>
      </c>
      <c r="N26" s="54">
        <v>83.6</v>
      </c>
      <c r="O26" s="54">
        <v>85.3</v>
      </c>
      <c r="P26" s="54">
        <v>85.3</v>
      </c>
      <c r="Q26" s="54">
        <v>85.3</v>
      </c>
      <c r="R26" s="54"/>
      <c r="S26" s="53">
        <v>86.9</v>
      </c>
      <c r="T26" s="54">
        <v>19.600000000000001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1.2578616352201257</v>
      </c>
      <c r="G27" s="59">
        <f t="shared" ref="G27:T27" si="10">100/G26</f>
        <v>1.2578616352201257</v>
      </c>
      <c r="H27" s="59">
        <f t="shared" si="10"/>
        <v>1.2578616352201257</v>
      </c>
      <c r="I27" s="59">
        <f t="shared" si="10"/>
        <v>1.2578616352201257</v>
      </c>
      <c r="J27" s="59">
        <f t="shared" si="10"/>
        <v>1.2578616352201257</v>
      </c>
      <c r="K27" s="59">
        <f t="shared" si="10"/>
        <v>1.2578616352201257</v>
      </c>
      <c r="L27" s="59">
        <f t="shared" si="10"/>
        <v>1.2578616352201257</v>
      </c>
      <c r="M27" s="59">
        <f t="shared" si="10"/>
        <v>1.2578616352201257</v>
      </c>
      <c r="N27" s="59">
        <f t="shared" si="10"/>
        <v>1.1961722488038278</v>
      </c>
      <c r="O27" s="59">
        <f t="shared" si="10"/>
        <v>1.1723329425556859</v>
      </c>
      <c r="P27" s="59">
        <f t="shared" si="10"/>
        <v>1.1723329425556859</v>
      </c>
      <c r="Q27" s="59">
        <f t="shared" si="10"/>
        <v>1.1723329425556859</v>
      </c>
      <c r="R27" s="59"/>
      <c r="S27" s="59">
        <f t="shared" si="10"/>
        <v>1.1507479861910241</v>
      </c>
      <c r="T27" s="59">
        <f t="shared" si="10"/>
        <v>5.1020408163265305</v>
      </c>
      <c r="U27" s="56"/>
    </row>
    <row r="28" spans="2:21" s="4" customFormat="1" ht="24" customHeight="1" x14ac:dyDescent="0.25">
      <c r="B28" s="87"/>
      <c r="C28" s="85"/>
      <c r="D28" s="93"/>
      <c r="E28" s="26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193.24204122551922</v>
      </c>
      <c r="G29" s="109">
        <f t="shared" ref="G29:T29" si="11">G24*G27</f>
        <v>24.594441610520633</v>
      </c>
      <c r="H29" s="109">
        <f t="shared" si="11"/>
        <v>0</v>
      </c>
      <c r="I29" s="109">
        <f t="shared" si="11"/>
        <v>1.7567458293229021</v>
      </c>
      <c r="J29" s="109">
        <f t="shared" si="11"/>
        <v>3.5134916586458043</v>
      </c>
      <c r="K29" s="109">
        <f t="shared" si="11"/>
        <v>0</v>
      </c>
      <c r="L29" s="109">
        <f t="shared" si="11"/>
        <v>8.78372914661451</v>
      </c>
      <c r="M29" s="109">
        <f t="shared" ref="M29" si="12">M24*M27</f>
        <v>231.89044947062308</v>
      </c>
      <c r="N29" s="109">
        <f t="shared" si="11"/>
        <v>14.470703752028029</v>
      </c>
      <c r="O29" s="109">
        <f t="shared" si="11"/>
        <v>17.575296968233065</v>
      </c>
      <c r="P29" s="109">
        <f t="shared" si="11"/>
        <v>0</v>
      </c>
      <c r="Q29" s="109">
        <f t="shared" ref="Q29" si="13">Q24*Q27</f>
        <v>17.575296968233065</v>
      </c>
      <c r="R29" s="185">
        <f>SUM(M29,N29,Q29)</f>
        <v>263.93645019088422</v>
      </c>
      <c r="S29" s="109">
        <f t="shared" si="11"/>
        <v>1383.6793069580876</v>
      </c>
      <c r="T29" s="109">
        <f t="shared" si="11"/>
        <v>16.342732143182364</v>
      </c>
      <c r="U29" s="110">
        <f>SUM(R29:T30)</f>
        <v>1663.9584892921541</v>
      </c>
    </row>
    <row r="30" spans="2:21" s="4" customFormat="1" ht="24" customHeight="1" x14ac:dyDescent="0.25">
      <c r="B30" s="87"/>
      <c r="C30" s="85"/>
      <c r="D30" s="93"/>
      <c r="E30" s="26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5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17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72</v>
      </c>
      <c r="E3" s="148"/>
      <c r="F3" s="161" t="s">
        <v>13</v>
      </c>
      <c r="G3" s="162"/>
      <c r="H3" s="162"/>
      <c r="I3" s="142"/>
      <c r="J3" s="169" t="s">
        <v>75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43850</v>
      </c>
      <c r="E4" s="150"/>
      <c r="F4" s="163" t="s">
        <v>14</v>
      </c>
      <c r="G4" s="164"/>
      <c r="H4" s="164"/>
      <c r="I4" s="165"/>
      <c r="J4" s="172" t="s">
        <v>76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78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43852</v>
      </c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/>
    </row>
    <row r="8" spans="2:21" s="3" customFormat="1" ht="24" customHeight="1" x14ac:dyDescent="0.25">
      <c r="B8" s="35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33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33">
        <v>3</v>
      </c>
      <c r="C10" s="77" t="s">
        <v>8</v>
      </c>
      <c r="D10" s="78"/>
      <c r="E10" s="79"/>
      <c r="F10" s="101" t="s">
        <v>73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36">
        <v>4</v>
      </c>
      <c r="C11" s="74" t="s">
        <v>9</v>
      </c>
      <c r="D11" s="75"/>
      <c r="E11" s="76"/>
      <c r="F11" s="104" t="s">
        <v>74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41" t="s">
        <v>19</v>
      </c>
      <c r="N12" s="19" t="s">
        <v>21</v>
      </c>
      <c r="O12" s="156" t="s">
        <v>20</v>
      </c>
      <c r="P12" s="158"/>
      <c r="Q12" s="40" t="s">
        <v>20</v>
      </c>
      <c r="R12" s="39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147</v>
      </c>
      <c r="G14" s="71">
        <v>15</v>
      </c>
      <c r="H14" s="71">
        <v>0</v>
      </c>
      <c r="I14" s="71">
        <v>0</v>
      </c>
      <c r="J14" s="71">
        <v>0</v>
      </c>
      <c r="K14" s="71">
        <v>0</v>
      </c>
      <c r="L14" s="71">
        <v>2</v>
      </c>
      <c r="M14" s="71">
        <f>SUM(F14:L15)</f>
        <v>164</v>
      </c>
      <c r="N14" s="71">
        <v>3</v>
      </c>
      <c r="O14" s="71">
        <v>9</v>
      </c>
      <c r="P14" s="71">
        <v>0</v>
      </c>
      <c r="Q14" s="71">
        <f>SUM(O14:P15)</f>
        <v>9</v>
      </c>
      <c r="R14" s="71">
        <f>SUM(M14,N14,Q14)</f>
        <v>176</v>
      </c>
      <c r="S14" s="72">
        <v>809</v>
      </c>
      <c r="T14" s="71">
        <v>0</v>
      </c>
      <c r="U14" s="73">
        <f>SUM(R14:T15)</f>
        <v>985</v>
      </c>
    </row>
    <row r="15" spans="2:21" s="4" customFormat="1" ht="24" customHeight="1" x14ac:dyDescent="0.25">
      <c r="B15" s="87"/>
      <c r="C15" s="85"/>
      <c r="D15" s="86"/>
      <c r="E15" s="34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33"/>
      <c r="C16" s="38"/>
      <c r="D16" s="27"/>
      <c r="E16" s="37" t="s">
        <v>65</v>
      </c>
      <c r="F16" s="54">
        <f>7.3+7.78+8.09+7.88+7.52+7.31+6.97+5.84</f>
        <v>58.69</v>
      </c>
      <c r="G16" s="54">
        <f t="shared" ref="G16:M16" si="0">7.3+7.78+8.09+7.88+7.52+7.31+6.97+5.84</f>
        <v>58.69</v>
      </c>
      <c r="H16" s="54">
        <f t="shared" si="0"/>
        <v>58.69</v>
      </c>
      <c r="I16" s="54">
        <f t="shared" si="0"/>
        <v>58.69</v>
      </c>
      <c r="J16" s="54">
        <f t="shared" si="0"/>
        <v>58.69</v>
      </c>
      <c r="K16" s="54">
        <f t="shared" si="0"/>
        <v>58.69</v>
      </c>
      <c r="L16" s="54">
        <f t="shared" si="0"/>
        <v>58.69</v>
      </c>
      <c r="M16" s="54">
        <f t="shared" si="0"/>
        <v>58.69</v>
      </c>
      <c r="N16" s="54">
        <f>6+6.83+7.36+7.66+7.35+6.92+6.24+5.36</f>
        <v>53.720000000000006</v>
      </c>
      <c r="O16" s="54">
        <f>7.48+6.34+5.82+5.27+6.74+8.18+6.67+6.23</f>
        <v>52.730000000000004</v>
      </c>
      <c r="P16" s="54">
        <f t="shared" ref="P16:Q16" si="1">7.48+6.34+5.82+5.27+6.74+8.18+6.67+6.23</f>
        <v>52.730000000000004</v>
      </c>
      <c r="Q16" s="54">
        <f t="shared" si="1"/>
        <v>52.730000000000004</v>
      </c>
      <c r="R16" s="54"/>
      <c r="S16" s="53">
        <f>6.8+6.09+5.92+5.73+6.4+8.09+8.69+7.96</f>
        <v>55.68</v>
      </c>
      <c r="T16" s="54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55">
        <f t="shared" ref="F17:Q17" si="2">100/F16</f>
        <v>1.7038677798602828</v>
      </c>
      <c r="G17" s="55">
        <f t="shared" si="2"/>
        <v>1.7038677798602828</v>
      </c>
      <c r="H17" s="55">
        <f t="shared" si="2"/>
        <v>1.7038677798602828</v>
      </c>
      <c r="I17" s="55">
        <f t="shared" si="2"/>
        <v>1.7038677798602828</v>
      </c>
      <c r="J17" s="55">
        <f t="shared" si="2"/>
        <v>1.7038677798602828</v>
      </c>
      <c r="K17" s="55">
        <f t="shared" si="2"/>
        <v>1.7038677798602828</v>
      </c>
      <c r="L17" s="55">
        <f t="shared" si="2"/>
        <v>1.7038677798602828</v>
      </c>
      <c r="M17" s="55">
        <f t="shared" si="2"/>
        <v>1.7038677798602828</v>
      </c>
      <c r="N17" s="55">
        <f t="shared" si="2"/>
        <v>1.8615040953090094</v>
      </c>
      <c r="O17" s="55">
        <f t="shared" si="2"/>
        <v>1.8964536317087046</v>
      </c>
      <c r="P17" s="55">
        <f t="shared" si="2"/>
        <v>1.8964536317087046</v>
      </c>
      <c r="Q17" s="55">
        <f t="shared" si="2"/>
        <v>1.8964536317087046</v>
      </c>
      <c r="R17" s="181"/>
      <c r="S17" s="55">
        <f>100/S16</f>
        <v>1.7959770114942528</v>
      </c>
      <c r="T17" s="55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37" t="s">
        <v>22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81"/>
      <c r="S18" s="55"/>
      <c r="T18" s="55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57">
        <f t="shared" ref="F19:Q19" si="3">F14*F17</f>
        <v>250.46856363946156</v>
      </c>
      <c r="G19" s="57">
        <f t="shared" si="3"/>
        <v>25.558016697904243</v>
      </c>
      <c r="H19" s="57">
        <f t="shared" si="3"/>
        <v>0</v>
      </c>
      <c r="I19" s="57">
        <f t="shared" si="3"/>
        <v>0</v>
      </c>
      <c r="J19" s="57">
        <f t="shared" si="3"/>
        <v>0</v>
      </c>
      <c r="K19" s="57">
        <f t="shared" si="3"/>
        <v>0</v>
      </c>
      <c r="L19" s="57">
        <f t="shared" si="3"/>
        <v>3.4077355597205656</v>
      </c>
      <c r="M19" s="57">
        <f t="shared" si="3"/>
        <v>279.43431589708638</v>
      </c>
      <c r="N19" s="57">
        <f t="shared" si="3"/>
        <v>5.584512285927028</v>
      </c>
      <c r="O19" s="57">
        <f t="shared" si="3"/>
        <v>17.068082685378343</v>
      </c>
      <c r="P19" s="57">
        <f t="shared" si="3"/>
        <v>0</v>
      </c>
      <c r="Q19" s="57">
        <f t="shared" si="3"/>
        <v>17.068082685378343</v>
      </c>
      <c r="R19" s="182">
        <f>SUM(M19,N19,Q19)</f>
        <v>302.08691086839173</v>
      </c>
      <c r="S19" s="57">
        <f>S14*S17</f>
        <v>1452.9454022988505</v>
      </c>
      <c r="T19" s="57">
        <f>T14*T17</f>
        <v>0</v>
      </c>
      <c r="U19" s="94">
        <f>SUM(R19:T20)</f>
        <v>1755.0323131672421</v>
      </c>
    </row>
    <row r="20" spans="2:21" s="4" customFormat="1" ht="24" customHeight="1" x14ac:dyDescent="0.25">
      <c r="B20" s="87"/>
      <c r="C20" s="85"/>
      <c r="D20" s="93"/>
      <c r="E20" s="34" t="s">
        <v>24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82"/>
      <c r="S20" s="57"/>
      <c r="T20" s="57"/>
      <c r="U20" s="94"/>
    </row>
    <row r="21" spans="2:21" s="4" customFormat="1" ht="24" customHeight="1" x14ac:dyDescent="0.25">
      <c r="B21" s="33"/>
      <c r="C21" s="38"/>
      <c r="D21" s="27"/>
      <c r="E21" s="37" t="s">
        <v>66</v>
      </c>
      <c r="F21" s="53">
        <v>122</v>
      </c>
      <c r="G21" s="53">
        <v>122</v>
      </c>
      <c r="H21" s="53">
        <v>122</v>
      </c>
      <c r="I21" s="53">
        <v>122</v>
      </c>
      <c r="J21" s="53">
        <v>122</v>
      </c>
      <c r="K21" s="53">
        <v>122</v>
      </c>
      <c r="L21" s="53">
        <v>122</v>
      </c>
      <c r="M21" s="53">
        <v>122</v>
      </c>
      <c r="N21" s="53">
        <v>134.19999999999999</v>
      </c>
      <c r="O21" s="53">
        <v>117.1</v>
      </c>
      <c r="P21" s="53">
        <v>117.1</v>
      </c>
      <c r="Q21" s="53">
        <v>117.1</v>
      </c>
      <c r="R21" s="53"/>
      <c r="S21" s="53">
        <v>109.5</v>
      </c>
      <c r="T21" s="53">
        <v>104.3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59">
        <f>100/F21</f>
        <v>0.81967213114754101</v>
      </c>
      <c r="G22" s="59">
        <f>100/G21</f>
        <v>0.81967213114754101</v>
      </c>
      <c r="H22" s="59">
        <f t="shared" ref="H22:T22" si="4">100/H21</f>
        <v>0.81967213114754101</v>
      </c>
      <c r="I22" s="59">
        <f t="shared" si="4"/>
        <v>0.81967213114754101</v>
      </c>
      <c r="J22" s="59">
        <f t="shared" si="4"/>
        <v>0.81967213114754101</v>
      </c>
      <c r="K22" s="59">
        <f t="shared" si="4"/>
        <v>0.81967213114754101</v>
      </c>
      <c r="L22" s="59">
        <f t="shared" si="4"/>
        <v>0.81967213114754101</v>
      </c>
      <c r="M22" s="59">
        <f t="shared" si="4"/>
        <v>0.81967213114754101</v>
      </c>
      <c r="N22" s="59">
        <f t="shared" si="4"/>
        <v>0.7451564828614009</v>
      </c>
      <c r="O22" s="59">
        <f t="shared" si="4"/>
        <v>0.8539709649871905</v>
      </c>
      <c r="P22" s="59">
        <f t="shared" si="4"/>
        <v>0.8539709649871905</v>
      </c>
      <c r="Q22" s="59">
        <f t="shared" si="4"/>
        <v>0.8539709649871905</v>
      </c>
      <c r="R22" s="183"/>
      <c r="S22" s="59">
        <f t="shared" si="4"/>
        <v>0.91324200913242004</v>
      </c>
      <c r="T22" s="59">
        <f t="shared" si="4"/>
        <v>0.95877277085330781</v>
      </c>
      <c r="U22" s="56"/>
    </row>
    <row r="23" spans="2:21" s="4" customFormat="1" ht="24" customHeight="1" x14ac:dyDescent="0.25">
      <c r="B23" s="87"/>
      <c r="C23" s="85"/>
      <c r="D23" s="93"/>
      <c r="E23" s="34" t="s">
        <v>22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83"/>
      <c r="S23" s="59"/>
      <c r="T23" s="59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58">
        <f>F19*F22</f>
        <v>205.30210134382096</v>
      </c>
      <c r="G24" s="58">
        <f>G19*G22</f>
        <v>20.949194014675609</v>
      </c>
      <c r="H24" s="58">
        <f t="shared" ref="H24:T24" si="5">H19*H22</f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58">
        <f t="shared" si="5"/>
        <v>2.7932258686234146</v>
      </c>
      <c r="M24" s="58">
        <f t="shared" si="5"/>
        <v>229.04452122711999</v>
      </c>
      <c r="N24" s="58">
        <f t="shared" si="5"/>
        <v>4.1613355334776658</v>
      </c>
      <c r="O24" s="58">
        <f t="shared" si="5"/>
        <v>14.575647041313701</v>
      </c>
      <c r="P24" s="58">
        <f t="shared" si="5"/>
        <v>0</v>
      </c>
      <c r="Q24" s="58">
        <f t="shared" si="5"/>
        <v>14.575647041313701</v>
      </c>
      <c r="R24" s="184">
        <f>SUM(M24,N24,Q24)</f>
        <v>247.78150380191136</v>
      </c>
      <c r="S24" s="58">
        <f t="shared" si="5"/>
        <v>1326.8907783551144</v>
      </c>
      <c r="T24" s="58">
        <f t="shared" si="5"/>
        <v>0</v>
      </c>
      <c r="U24" s="108">
        <f>SUM(R24:T25)</f>
        <v>1574.6722821570258</v>
      </c>
    </row>
    <row r="25" spans="2:21" s="4" customFormat="1" ht="24" customHeight="1" x14ac:dyDescent="0.25">
      <c r="B25" s="87"/>
      <c r="C25" s="85"/>
      <c r="D25" s="93"/>
      <c r="E25" s="34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184"/>
      <c r="S25" s="58"/>
      <c r="T25" s="58"/>
      <c r="U25" s="108"/>
    </row>
    <row r="26" spans="2:21" s="4" customFormat="1" ht="24" customHeight="1" x14ac:dyDescent="0.25">
      <c r="B26" s="33"/>
      <c r="C26" s="38"/>
      <c r="D26" s="27"/>
      <c r="E26" s="37" t="s">
        <v>67</v>
      </c>
      <c r="F26" s="54">
        <v>79.5</v>
      </c>
      <c r="G26" s="54">
        <v>79.5</v>
      </c>
      <c r="H26" s="54">
        <v>79.5</v>
      </c>
      <c r="I26" s="54">
        <v>79.5</v>
      </c>
      <c r="J26" s="54">
        <v>79.5</v>
      </c>
      <c r="K26" s="54">
        <v>79.5</v>
      </c>
      <c r="L26" s="54">
        <v>79.5</v>
      </c>
      <c r="M26" s="54">
        <v>79.5</v>
      </c>
      <c r="N26" s="54">
        <v>83.6</v>
      </c>
      <c r="O26" s="54">
        <v>85.3</v>
      </c>
      <c r="P26" s="54">
        <v>85.3</v>
      </c>
      <c r="Q26" s="54">
        <v>85.3</v>
      </c>
      <c r="R26" s="54"/>
      <c r="S26" s="53">
        <v>86.9</v>
      </c>
      <c r="T26" s="54">
        <v>19.600000000000001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1.2578616352201257</v>
      </c>
      <c r="G27" s="59">
        <f t="shared" ref="G27:T27" si="6">100/G26</f>
        <v>1.2578616352201257</v>
      </c>
      <c r="H27" s="59">
        <f t="shared" si="6"/>
        <v>1.2578616352201257</v>
      </c>
      <c r="I27" s="59">
        <f t="shared" si="6"/>
        <v>1.2578616352201257</v>
      </c>
      <c r="J27" s="59">
        <f t="shared" si="6"/>
        <v>1.2578616352201257</v>
      </c>
      <c r="K27" s="59">
        <f t="shared" si="6"/>
        <v>1.2578616352201257</v>
      </c>
      <c r="L27" s="59">
        <f t="shared" si="6"/>
        <v>1.2578616352201257</v>
      </c>
      <c r="M27" s="59">
        <f t="shared" si="6"/>
        <v>1.2578616352201257</v>
      </c>
      <c r="N27" s="59">
        <f t="shared" si="6"/>
        <v>1.1961722488038278</v>
      </c>
      <c r="O27" s="59">
        <f t="shared" si="6"/>
        <v>1.1723329425556859</v>
      </c>
      <c r="P27" s="59">
        <f t="shared" si="6"/>
        <v>1.1723329425556859</v>
      </c>
      <c r="Q27" s="59">
        <f t="shared" si="6"/>
        <v>1.1723329425556859</v>
      </c>
      <c r="R27" s="59"/>
      <c r="S27" s="59">
        <f t="shared" si="6"/>
        <v>1.1507479861910241</v>
      </c>
      <c r="T27" s="59">
        <f t="shared" si="6"/>
        <v>5.1020408163265305</v>
      </c>
      <c r="U27" s="56"/>
    </row>
    <row r="28" spans="2:21" s="4" customFormat="1" ht="24" customHeight="1" x14ac:dyDescent="0.25">
      <c r="B28" s="87"/>
      <c r="C28" s="85"/>
      <c r="D28" s="93"/>
      <c r="E28" s="34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258.24163691046664</v>
      </c>
      <c r="G29" s="109">
        <f t="shared" ref="G29:T29" si="7">G24*G27</f>
        <v>26.351187439843532</v>
      </c>
      <c r="H29" s="109">
        <f t="shared" si="7"/>
        <v>0</v>
      </c>
      <c r="I29" s="109">
        <f t="shared" si="7"/>
        <v>0</v>
      </c>
      <c r="J29" s="109">
        <f t="shared" si="7"/>
        <v>0</v>
      </c>
      <c r="K29" s="109">
        <f t="shared" si="7"/>
        <v>0</v>
      </c>
      <c r="L29" s="109">
        <f t="shared" si="7"/>
        <v>3.5134916586458043</v>
      </c>
      <c r="M29" s="109">
        <f t="shared" si="7"/>
        <v>288.10631600895596</v>
      </c>
      <c r="N29" s="109">
        <f t="shared" si="7"/>
        <v>4.9776740831072557</v>
      </c>
      <c r="O29" s="109">
        <f t="shared" si="7"/>
        <v>17.08751118559637</v>
      </c>
      <c r="P29" s="109">
        <f t="shared" si="7"/>
        <v>0</v>
      </c>
      <c r="Q29" s="109">
        <f t="shared" si="7"/>
        <v>17.08751118559637</v>
      </c>
      <c r="R29" s="185">
        <f>SUM(M29,N29,Q29)</f>
        <v>310.17150127765962</v>
      </c>
      <c r="S29" s="109">
        <f t="shared" si="7"/>
        <v>1526.9168910875885</v>
      </c>
      <c r="T29" s="109">
        <f t="shared" si="7"/>
        <v>0</v>
      </c>
      <c r="U29" s="110">
        <f>SUM(R29:T30)</f>
        <v>1837.0883923652482</v>
      </c>
    </row>
    <row r="30" spans="2:21" s="4" customFormat="1" ht="24" customHeight="1" x14ac:dyDescent="0.25">
      <c r="B30" s="87"/>
      <c r="C30" s="85"/>
      <c r="D30" s="93"/>
      <c r="E30" s="34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5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34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6" sqref="U16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72</v>
      </c>
      <c r="E3" s="148"/>
      <c r="F3" s="161" t="s">
        <v>13</v>
      </c>
      <c r="G3" s="162"/>
      <c r="H3" s="162"/>
      <c r="I3" s="142"/>
      <c r="J3" s="169" t="s">
        <v>75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43868</v>
      </c>
      <c r="E4" s="150"/>
      <c r="F4" s="163" t="s">
        <v>14</v>
      </c>
      <c r="G4" s="164"/>
      <c r="H4" s="164"/>
      <c r="I4" s="165"/>
      <c r="J4" s="172" t="s">
        <v>63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80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43873</v>
      </c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/>
    </row>
    <row r="8" spans="2:21" s="3" customFormat="1" ht="24" customHeight="1" x14ac:dyDescent="0.25">
      <c r="B8" s="44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42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42">
        <v>3</v>
      </c>
      <c r="C10" s="77" t="s">
        <v>8</v>
      </c>
      <c r="D10" s="78"/>
      <c r="E10" s="79"/>
      <c r="F10" s="101" t="s">
        <v>73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45">
        <v>4</v>
      </c>
      <c r="C11" s="74" t="s">
        <v>9</v>
      </c>
      <c r="D11" s="75"/>
      <c r="E11" s="76"/>
      <c r="F11" s="104" t="s">
        <v>74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50" t="s">
        <v>19</v>
      </c>
      <c r="N12" s="19" t="s">
        <v>21</v>
      </c>
      <c r="O12" s="156" t="s">
        <v>20</v>
      </c>
      <c r="P12" s="158"/>
      <c r="Q12" s="49" t="s">
        <v>20</v>
      </c>
      <c r="R12" s="48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84</v>
      </c>
      <c r="G14" s="71">
        <v>21</v>
      </c>
      <c r="H14" s="71">
        <v>0</v>
      </c>
      <c r="I14" s="71">
        <v>4</v>
      </c>
      <c r="J14" s="71">
        <v>2</v>
      </c>
      <c r="K14" s="71">
        <v>2</v>
      </c>
      <c r="L14" s="71">
        <v>0</v>
      </c>
      <c r="M14" s="71">
        <f>SUM(F14:L15)</f>
        <v>113</v>
      </c>
      <c r="N14" s="71">
        <v>9</v>
      </c>
      <c r="O14" s="71">
        <v>11</v>
      </c>
      <c r="P14" s="71">
        <v>0</v>
      </c>
      <c r="Q14" s="71">
        <f>SUM(O14:P15)</f>
        <v>11</v>
      </c>
      <c r="R14" s="71">
        <f>SUM(M14,N14,Q14)</f>
        <v>133</v>
      </c>
      <c r="S14" s="72">
        <v>790</v>
      </c>
      <c r="T14" s="71">
        <v>1</v>
      </c>
      <c r="U14" s="73">
        <f>SUM(R14:T15)</f>
        <v>924</v>
      </c>
    </row>
    <row r="15" spans="2:21" s="4" customFormat="1" ht="24" customHeight="1" x14ac:dyDescent="0.25">
      <c r="B15" s="87"/>
      <c r="C15" s="85"/>
      <c r="D15" s="86"/>
      <c r="E15" s="43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42"/>
      <c r="C16" s="47"/>
      <c r="D16" s="27"/>
      <c r="E16" s="46" t="s">
        <v>65</v>
      </c>
      <c r="F16" s="54">
        <f>7.3+7.78+8.09+7.88+7.52+7.31+6.97+5.84</f>
        <v>58.69</v>
      </c>
      <c r="G16" s="54">
        <f t="shared" ref="G16:M16" si="0">7.3+7.78+8.09+7.88+7.52+7.31+6.97+5.84</f>
        <v>58.69</v>
      </c>
      <c r="H16" s="54">
        <f t="shared" si="0"/>
        <v>58.69</v>
      </c>
      <c r="I16" s="54">
        <f t="shared" si="0"/>
        <v>58.69</v>
      </c>
      <c r="J16" s="54">
        <f t="shared" si="0"/>
        <v>58.69</v>
      </c>
      <c r="K16" s="54">
        <f t="shared" si="0"/>
        <v>58.69</v>
      </c>
      <c r="L16" s="54">
        <f t="shared" si="0"/>
        <v>58.69</v>
      </c>
      <c r="M16" s="54">
        <f t="shared" si="0"/>
        <v>58.69</v>
      </c>
      <c r="N16" s="54">
        <f>6+6.83+7.36+7.66+7.35+6.92+6.24+5.36</f>
        <v>53.720000000000006</v>
      </c>
      <c r="O16" s="54">
        <f>7.48+6.34+5.82+5.27+6.74+8.18+6.67+6.23</f>
        <v>52.730000000000004</v>
      </c>
      <c r="P16" s="54">
        <f t="shared" ref="P16:Q16" si="1">7.48+6.34+5.82+5.27+6.74+8.18+6.67+6.23</f>
        <v>52.730000000000004</v>
      </c>
      <c r="Q16" s="54">
        <f t="shared" si="1"/>
        <v>52.730000000000004</v>
      </c>
      <c r="R16" s="54"/>
      <c r="S16" s="53">
        <f>6.8+6.09+5.92+5.73+6.4+8.09+8.69+7.96</f>
        <v>55.68</v>
      </c>
      <c r="T16" s="54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181">
        <f t="shared" ref="F17:Q17" si="2">100/F16</f>
        <v>1.7038677798602828</v>
      </c>
      <c r="G17" s="181">
        <f t="shared" si="2"/>
        <v>1.7038677798602828</v>
      </c>
      <c r="H17" s="181">
        <f t="shared" si="2"/>
        <v>1.7038677798602828</v>
      </c>
      <c r="I17" s="181">
        <f t="shared" si="2"/>
        <v>1.7038677798602828</v>
      </c>
      <c r="J17" s="181">
        <f t="shared" si="2"/>
        <v>1.7038677798602828</v>
      </c>
      <c r="K17" s="181">
        <f t="shared" si="2"/>
        <v>1.7038677798602828</v>
      </c>
      <c r="L17" s="181">
        <f t="shared" si="2"/>
        <v>1.7038677798602828</v>
      </c>
      <c r="M17" s="181">
        <f t="shared" si="2"/>
        <v>1.7038677798602828</v>
      </c>
      <c r="N17" s="181">
        <f t="shared" si="2"/>
        <v>1.8615040953090094</v>
      </c>
      <c r="O17" s="181">
        <f t="shared" si="2"/>
        <v>1.8964536317087046</v>
      </c>
      <c r="P17" s="181">
        <f t="shared" si="2"/>
        <v>1.8964536317087046</v>
      </c>
      <c r="Q17" s="181">
        <f t="shared" si="2"/>
        <v>1.8964536317087046</v>
      </c>
      <c r="R17" s="181"/>
      <c r="S17" s="181">
        <f>100/S16</f>
        <v>1.7959770114942528</v>
      </c>
      <c r="T17" s="181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46" t="s">
        <v>22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182">
        <f t="shared" ref="F19:Q19" si="3">F14*F17</f>
        <v>143.12489350826377</v>
      </c>
      <c r="G19" s="182">
        <f t="shared" si="3"/>
        <v>35.781223377065942</v>
      </c>
      <c r="H19" s="182">
        <f t="shared" si="3"/>
        <v>0</v>
      </c>
      <c r="I19" s="182">
        <f t="shared" si="3"/>
        <v>6.8154711194411313</v>
      </c>
      <c r="J19" s="182">
        <f t="shared" si="3"/>
        <v>3.4077355597205656</v>
      </c>
      <c r="K19" s="182">
        <f t="shared" si="3"/>
        <v>3.4077355597205656</v>
      </c>
      <c r="L19" s="182">
        <f t="shared" si="3"/>
        <v>0</v>
      </c>
      <c r="M19" s="182">
        <f t="shared" si="3"/>
        <v>192.53705912421196</v>
      </c>
      <c r="N19" s="182">
        <f t="shared" si="3"/>
        <v>16.753536857781086</v>
      </c>
      <c r="O19" s="182">
        <f t="shared" si="3"/>
        <v>20.860989948795751</v>
      </c>
      <c r="P19" s="182">
        <f t="shared" si="3"/>
        <v>0</v>
      </c>
      <c r="Q19" s="182">
        <f t="shared" si="3"/>
        <v>20.860989948795751</v>
      </c>
      <c r="R19" s="182">
        <f>SUM(M19,N19,Q19)</f>
        <v>230.1515859307888</v>
      </c>
      <c r="S19" s="182">
        <f>S14*S17</f>
        <v>1418.8218390804598</v>
      </c>
      <c r="T19" s="182">
        <f>T14*T17</f>
        <v>1.8162005085361426</v>
      </c>
      <c r="U19" s="94">
        <f>SUM(R19:T20)</f>
        <v>1650.7896255197847</v>
      </c>
    </row>
    <row r="20" spans="2:21" s="4" customFormat="1" ht="24" customHeight="1" x14ac:dyDescent="0.25">
      <c r="B20" s="87"/>
      <c r="C20" s="85"/>
      <c r="D20" s="93"/>
      <c r="E20" s="43" t="s">
        <v>24</v>
      </c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94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123.1</v>
      </c>
      <c r="O21" s="51">
        <v>126.5</v>
      </c>
      <c r="P21" s="51">
        <v>126.5</v>
      </c>
      <c r="Q21" s="51">
        <v>126.5</v>
      </c>
      <c r="R21" s="51"/>
      <c r="S21" s="51">
        <v>117.4</v>
      </c>
      <c r="T21" s="51">
        <v>113.4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183">
        <f>100/F21</f>
        <v>0.81967213114754101</v>
      </c>
      <c r="G22" s="183">
        <f>100/G21</f>
        <v>0.81967213114754101</v>
      </c>
      <c r="H22" s="183">
        <f t="shared" ref="H22:T22" si="4">100/H21</f>
        <v>0.81967213114754101</v>
      </c>
      <c r="I22" s="183">
        <f t="shared" si="4"/>
        <v>0.81967213114754101</v>
      </c>
      <c r="J22" s="183">
        <f t="shared" si="4"/>
        <v>0.81967213114754101</v>
      </c>
      <c r="K22" s="183">
        <f t="shared" si="4"/>
        <v>0.81967213114754101</v>
      </c>
      <c r="L22" s="183">
        <f t="shared" si="4"/>
        <v>0.81967213114754101</v>
      </c>
      <c r="M22" s="183">
        <f t="shared" si="4"/>
        <v>0.81967213114754101</v>
      </c>
      <c r="N22" s="183">
        <f t="shared" si="4"/>
        <v>0.81234768480909836</v>
      </c>
      <c r="O22" s="183">
        <f t="shared" si="4"/>
        <v>0.79051383399209485</v>
      </c>
      <c r="P22" s="183">
        <f t="shared" si="4"/>
        <v>0.79051383399209485</v>
      </c>
      <c r="Q22" s="183">
        <f t="shared" si="4"/>
        <v>0.79051383399209485</v>
      </c>
      <c r="R22" s="183"/>
      <c r="S22" s="183">
        <f t="shared" si="4"/>
        <v>0.85178875638841567</v>
      </c>
      <c r="T22" s="183">
        <f t="shared" si="4"/>
        <v>0.88183421516754845</v>
      </c>
      <c r="U22" s="56"/>
    </row>
    <row r="23" spans="2:21" s="4" customFormat="1" ht="24" customHeight="1" x14ac:dyDescent="0.25">
      <c r="B23" s="87"/>
      <c r="C23" s="85"/>
      <c r="D23" s="93"/>
      <c r="E23" s="43" t="s">
        <v>22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184">
        <f>F19*F22</f>
        <v>117.31548648218342</v>
      </c>
      <c r="G24" s="184">
        <f>G19*G22</f>
        <v>29.328871620545854</v>
      </c>
      <c r="H24" s="184">
        <f t="shared" ref="H24:T24" si="5">H19*H22</f>
        <v>0</v>
      </c>
      <c r="I24" s="184">
        <f t="shared" si="5"/>
        <v>5.5864517372468292</v>
      </c>
      <c r="J24" s="184">
        <f t="shared" si="5"/>
        <v>2.7932258686234146</v>
      </c>
      <c r="K24" s="184">
        <f t="shared" si="5"/>
        <v>2.7932258686234146</v>
      </c>
      <c r="L24" s="184">
        <f t="shared" si="5"/>
        <v>0</v>
      </c>
      <c r="M24" s="184">
        <f t="shared" si="5"/>
        <v>157.81726157722292</v>
      </c>
      <c r="N24" s="184">
        <f t="shared" si="5"/>
        <v>13.609696878782362</v>
      </c>
      <c r="O24" s="184">
        <f t="shared" si="5"/>
        <v>16.490901145293083</v>
      </c>
      <c r="P24" s="184">
        <f t="shared" si="5"/>
        <v>0</v>
      </c>
      <c r="Q24" s="184">
        <f t="shared" si="5"/>
        <v>16.490901145293083</v>
      </c>
      <c r="R24" s="184">
        <f>SUM(M24,N24,Q24)</f>
        <v>187.91785960129837</v>
      </c>
      <c r="S24" s="184">
        <f t="shared" si="5"/>
        <v>1208.5364898470696</v>
      </c>
      <c r="T24" s="184">
        <f t="shared" si="5"/>
        <v>1.6015877500318716</v>
      </c>
      <c r="U24" s="108">
        <f>SUM(R24:T25)</f>
        <v>1398.0559371984</v>
      </c>
    </row>
    <row r="25" spans="2:21" s="4" customFormat="1" ht="24" customHeight="1" x14ac:dyDescent="0.25">
      <c r="B25" s="87"/>
      <c r="C25" s="85"/>
      <c r="D25" s="93"/>
      <c r="E25" s="43" t="s">
        <v>24</v>
      </c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08"/>
    </row>
    <row r="26" spans="2:21" s="4" customFormat="1" ht="24" customHeight="1" x14ac:dyDescent="0.25">
      <c r="B26" s="42"/>
      <c r="C26" s="47"/>
      <c r="D26" s="27"/>
      <c r="E26" s="46" t="s">
        <v>67</v>
      </c>
      <c r="F26" s="54">
        <v>84.4</v>
      </c>
      <c r="G26" s="54">
        <v>84.4</v>
      </c>
      <c r="H26" s="54">
        <v>84.4</v>
      </c>
      <c r="I26" s="54">
        <v>84.4</v>
      </c>
      <c r="J26" s="54">
        <v>84.4</v>
      </c>
      <c r="K26" s="54">
        <v>84.4</v>
      </c>
      <c r="L26" s="54">
        <v>84.4</v>
      </c>
      <c r="M26" s="54">
        <v>84.4</v>
      </c>
      <c r="N26" s="54">
        <v>93.2</v>
      </c>
      <c r="O26" s="54">
        <v>88.4</v>
      </c>
      <c r="P26" s="54">
        <v>88.4</v>
      </c>
      <c r="Q26" s="54">
        <v>88.4</v>
      </c>
      <c r="R26" s="54"/>
      <c r="S26" s="53">
        <v>91.9</v>
      </c>
      <c r="T26" s="54">
        <v>23.7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1.1848341232227488</v>
      </c>
      <c r="G27" s="59">
        <f t="shared" ref="G27:T27" si="6">100/G26</f>
        <v>1.1848341232227488</v>
      </c>
      <c r="H27" s="59">
        <f t="shared" si="6"/>
        <v>1.1848341232227488</v>
      </c>
      <c r="I27" s="59">
        <f t="shared" si="6"/>
        <v>1.1848341232227488</v>
      </c>
      <c r="J27" s="59">
        <f t="shared" si="6"/>
        <v>1.1848341232227488</v>
      </c>
      <c r="K27" s="59">
        <f t="shared" si="6"/>
        <v>1.1848341232227488</v>
      </c>
      <c r="L27" s="59">
        <f t="shared" si="6"/>
        <v>1.1848341232227488</v>
      </c>
      <c r="M27" s="59">
        <f t="shared" si="6"/>
        <v>1.1848341232227488</v>
      </c>
      <c r="N27" s="59">
        <f t="shared" si="6"/>
        <v>1.0729613733905579</v>
      </c>
      <c r="O27" s="59">
        <f t="shared" si="6"/>
        <v>1.1312217194570136</v>
      </c>
      <c r="P27" s="59">
        <f t="shared" si="6"/>
        <v>1.1312217194570136</v>
      </c>
      <c r="Q27" s="59">
        <f t="shared" si="6"/>
        <v>1.1312217194570136</v>
      </c>
      <c r="R27" s="59"/>
      <c r="S27" s="59">
        <f t="shared" si="6"/>
        <v>1.088139281828074</v>
      </c>
      <c r="T27" s="59">
        <f t="shared" si="6"/>
        <v>4.2194092827004219</v>
      </c>
      <c r="U27" s="56"/>
    </row>
    <row r="28" spans="2:21" s="4" customFormat="1" ht="24" customHeight="1" x14ac:dyDescent="0.25">
      <c r="B28" s="87"/>
      <c r="C28" s="85"/>
      <c r="D28" s="93"/>
      <c r="E28" s="43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138.99939156656802</v>
      </c>
      <c r="G29" s="109">
        <f t="shared" ref="G29:T29" si="7">G24*G27</f>
        <v>34.749847891642005</v>
      </c>
      <c r="H29" s="109">
        <f t="shared" si="7"/>
        <v>0</v>
      </c>
      <c r="I29" s="109">
        <f t="shared" si="7"/>
        <v>6.6190186460270493</v>
      </c>
      <c r="J29" s="109">
        <f t="shared" si="7"/>
        <v>3.3095093230135246</v>
      </c>
      <c r="K29" s="109">
        <f t="shared" si="7"/>
        <v>3.3095093230135246</v>
      </c>
      <c r="L29" s="109">
        <f t="shared" si="7"/>
        <v>0</v>
      </c>
      <c r="M29" s="109">
        <f t="shared" si="7"/>
        <v>186.98727675026413</v>
      </c>
      <c r="N29" s="109">
        <f t="shared" si="7"/>
        <v>14.602679054487512</v>
      </c>
      <c r="O29" s="109">
        <f t="shared" si="7"/>
        <v>18.654865548974076</v>
      </c>
      <c r="P29" s="109">
        <f t="shared" si="7"/>
        <v>0</v>
      </c>
      <c r="Q29" s="109">
        <f t="shared" si="7"/>
        <v>18.654865548974076</v>
      </c>
      <c r="R29" s="185">
        <f>SUM(M29,N29,Q29)</f>
        <v>220.24482135372571</v>
      </c>
      <c r="S29" s="109">
        <f t="shared" si="7"/>
        <v>1315.0560281252117</v>
      </c>
      <c r="T29" s="109">
        <f t="shared" si="7"/>
        <v>6.7577542195437621</v>
      </c>
      <c r="U29" s="110">
        <f>SUM(R29:T30)</f>
        <v>1542.0586036984812</v>
      </c>
    </row>
    <row r="30" spans="2:21" s="4" customFormat="1" ht="24" customHeight="1" x14ac:dyDescent="0.25">
      <c r="B30" s="87"/>
      <c r="C30" s="85"/>
      <c r="D30" s="93"/>
      <c r="E30" s="43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5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43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41" t="s">
        <v>0</v>
      </c>
      <c r="C3" s="142"/>
      <c r="D3" s="147" t="s">
        <v>72</v>
      </c>
      <c r="E3" s="148"/>
      <c r="F3" s="161" t="s">
        <v>13</v>
      </c>
      <c r="G3" s="162"/>
      <c r="H3" s="162"/>
      <c r="I3" s="142"/>
      <c r="J3" s="169" t="s">
        <v>75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2:21" s="3" customFormat="1" ht="24" customHeight="1" x14ac:dyDescent="0.25">
      <c r="B4" s="5" t="s">
        <v>1</v>
      </c>
      <c r="C4" s="6"/>
      <c r="D4" s="149">
        <v>43878</v>
      </c>
      <c r="E4" s="150"/>
      <c r="F4" s="163" t="s">
        <v>14</v>
      </c>
      <c r="G4" s="164"/>
      <c r="H4" s="164"/>
      <c r="I4" s="165"/>
      <c r="J4" s="172" t="s">
        <v>76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2:21" s="3" customFormat="1" ht="24" customHeight="1" x14ac:dyDescent="0.25">
      <c r="B5" s="7" t="s">
        <v>2</v>
      </c>
      <c r="C5" s="8"/>
      <c r="D5" s="67" t="s">
        <v>80</v>
      </c>
      <c r="E5" s="68"/>
      <c r="F5" s="166" t="s">
        <v>15</v>
      </c>
      <c r="G5" s="167"/>
      <c r="H5" s="167"/>
      <c r="I5" s="168"/>
      <c r="J5" s="175" t="s">
        <v>79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2:21" s="3" customFormat="1" ht="24" customHeight="1" thickBot="1" x14ac:dyDescent="0.3">
      <c r="B6" s="9" t="s">
        <v>3</v>
      </c>
      <c r="C6" s="10"/>
      <c r="D6" s="64" t="s">
        <v>64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61" t="s">
        <v>16</v>
      </c>
      <c r="G7" s="162"/>
      <c r="H7" s="162"/>
      <c r="I7" s="142"/>
      <c r="J7" s="178">
        <v>43879</v>
      </c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/>
    </row>
    <row r="8" spans="2:21" s="3" customFormat="1" ht="24" customHeight="1" x14ac:dyDescent="0.25">
      <c r="B8" s="44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42">
        <v>2</v>
      </c>
      <c r="C9" s="77" t="s">
        <v>7</v>
      </c>
      <c r="D9" s="79"/>
      <c r="E9" s="13" t="s">
        <v>39</v>
      </c>
      <c r="F9" s="98" t="s">
        <v>69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42">
        <v>3</v>
      </c>
      <c r="C10" s="77" t="s">
        <v>8</v>
      </c>
      <c r="D10" s="78"/>
      <c r="E10" s="79"/>
      <c r="F10" s="101" t="s">
        <v>73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03"/>
    </row>
    <row r="11" spans="2:21" s="3" customFormat="1" ht="24" customHeight="1" thickBot="1" x14ac:dyDescent="0.3">
      <c r="B11" s="45">
        <v>4</v>
      </c>
      <c r="C11" s="74" t="s">
        <v>9</v>
      </c>
      <c r="D11" s="75"/>
      <c r="E11" s="76"/>
      <c r="F11" s="104" t="s">
        <v>74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06"/>
    </row>
    <row r="12" spans="2:21" s="3" customFormat="1" ht="18" customHeight="1" x14ac:dyDescent="0.25">
      <c r="B12" s="143"/>
      <c r="C12" s="131"/>
      <c r="D12" s="131"/>
      <c r="E12" s="132"/>
      <c r="F12" s="156" t="s">
        <v>19</v>
      </c>
      <c r="G12" s="157"/>
      <c r="H12" s="157"/>
      <c r="I12" s="157"/>
      <c r="J12" s="157"/>
      <c r="K12" s="157"/>
      <c r="L12" s="158"/>
      <c r="M12" s="50" t="s">
        <v>19</v>
      </c>
      <c r="N12" s="19" t="s">
        <v>21</v>
      </c>
      <c r="O12" s="156" t="s">
        <v>20</v>
      </c>
      <c r="P12" s="158"/>
      <c r="Q12" s="49" t="s">
        <v>20</v>
      </c>
      <c r="R12" s="48" t="s">
        <v>61</v>
      </c>
      <c r="S12" s="88" t="s">
        <v>17</v>
      </c>
      <c r="T12" s="88" t="s">
        <v>18</v>
      </c>
      <c r="U12" s="90" t="s">
        <v>70</v>
      </c>
    </row>
    <row r="13" spans="2:21" s="3" customFormat="1" ht="18" customHeight="1" x14ac:dyDescent="0.25">
      <c r="B13" s="144"/>
      <c r="C13" s="134"/>
      <c r="D13" s="134"/>
      <c r="E13" s="13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98</v>
      </c>
      <c r="G14" s="71">
        <v>15</v>
      </c>
      <c r="H14" s="71">
        <v>0</v>
      </c>
      <c r="I14" s="71">
        <v>1</v>
      </c>
      <c r="J14" s="71">
        <v>0</v>
      </c>
      <c r="K14" s="71">
        <v>1</v>
      </c>
      <c r="L14" s="71">
        <v>0</v>
      </c>
      <c r="M14" s="71">
        <f>SUM(F14:L15)</f>
        <v>115</v>
      </c>
      <c r="N14" s="71">
        <v>2</v>
      </c>
      <c r="O14" s="71">
        <v>9</v>
      </c>
      <c r="P14" s="71">
        <v>0</v>
      </c>
      <c r="Q14" s="71">
        <f>SUM(O14:P15)</f>
        <v>9</v>
      </c>
      <c r="R14" s="71">
        <f>SUM(M14,N14,Q14)</f>
        <v>126</v>
      </c>
      <c r="S14" s="72">
        <v>899</v>
      </c>
      <c r="T14" s="71">
        <v>0</v>
      </c>
      <c r="U14" s="73">
        <f>SUM(R14:T15)</f>
        <v>1025</v>
      </c>
    </row>
    <row r="15" spans="2:21" s="4" customFormat="1" ht="24" customHeight="1" x14ac:dyDescent="0.25">
      <c r="B15" s="87"/>
      <c r="C15" s="85"/>
      <c r="D15" s="86"/>
      <c r="E15" s="43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42"/>
      <c r="C16" s="47"/>
      <c r="D16" s="27"/>
      <c r="E16" s="46" t="s">
        <v>65</v>
      </c>
      <c r="F16" s="52">
        <f>7.3+7.78+8.09+7.88+7.52+7.31+6.97+5.84</f>
        <v>58.69</v>
      </c>
      <c r="G16" s="54">
        <f t="shared" ref="G16:M16" si="0">7.3+7.78+8.09+7.88+7.52+7.31+6.97+5.84</f>
        <v>58.69</v>
      </c>
      <c r="H16" s="54">
        <f t="shared" si="0"/>
        <v>58.69</v>
      </c>
      <c r="I16" s="54">
        <f t="shared" si="0"/>
        <v>58.69</v>
      </c>
      <c r="J16" s="54">
        <f t="shared" si="0"/>
        <v>58.69</v>
      </c>
      <c r="K16" s="54">
        <f t="shared" si="0"/>
        <v>58.69</v>
      </c>
      <c r="L16" s="54">
        <f t="shared" si="0"/>
        <v>58.69</v>
      </c>
      <c r="M16" s="54">
        <f t="shared" si="0"/>
        <v>58.69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4">
        <f t="shared" ref="P16:Q16" si="1">7.48+6.34+5.82+5.27+6.74+8.18+6.67+6.23</f>
        <v>52.730000000000004</v>
      </c>
      <c r="Q16" s="54">
        <f t="shared" si="1"/>
        <v>52.730000000000004</v>
      </c>
      <c r="R16" s="52"/>
      <c r="S16" s="51">
        <f>6.8+6.09+5.92+5.73+6.4+8.09+8.69+7.96</f>
        <v>55.68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181">
        <f t="shared" ref="F17:Q17" si="2">100/F16</f>
        <v>1.7038677798602828</v>
      </c>
      <c r="G17" s="181">
        <f t="shared" si="2"/>
        <v>1.7038677798602828</v>
      </c>
      <c r="H17" s="181">
        <f t="shared" si="2"/>
        <v>1.7038677798602828</v>
      </c>
      <c r="I17" s="181">
        <f t="shared" si="2"/>
        <v>1.7038677798602828</v>
      </c>
      <c r="J17" s="181">
        <f t="shared" si="2"/>
        <v>1.7038677798602828</v>
      </c>
      <c r="K17" s="181">
        <f t="shared" si="2"/>
        <v>1.7038677798602828</v>
      </c>
      <c r="L17" s="181">
        <f t="shared" si="2"/>
        <v>1.7038677798602828</v>
      </c>
      <c r="M17" s="181">
        <f t="shared" si="2"/>
        <v>1.7038677798602828</v>
      </c>
      <c r="N17" s="181">
        <f t="shared" si="2"/>
        <v>1.8615040953090094</v>
      </c>
      <c r="O17" s="181">
        <f t="shared" si="2"/>
        <v>1.8964536317087046</v>
      </c>
      <c r="P17" s="181">
        <f t="shared" si="2"/>
        <v>1.8964536317087046</v>
      </c>
      <c r="Q17" s="181">
        <f t="shared" si="2"/>
        <v>1.8964536317087046</v>
      </c>
      <c r="R17" s="181"/>
      <c r="S17" s="181">
        <f>100/S16</f>
        <v>1.7959770114942528</v>
      </c>
      <c r="T17" s="181">
        <f>100/T16</f>
        <v>1.8162005085361426</v>
      </c>
      <c r="U17" s="107"/>
    </row>
    <row r="18" spans="2:21" s="4" customFormat="1" ht="24" customHeight="1" x14ac:dyDescent="0.25">
      <c r="B18" s="87"/>
      <c r="C18" s="85"/>
      <c r="D18" s="93"/>
      <c r="E18" s="46" t="s">
        <v>22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07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182">
        <f t="shared" ref="F19:Q19" si="3">F14*F17</f>
        <v>166.97904242630773</v>
      </c>
      <c r="G19" s="182">
        <f t="shared" si="3"/>
        <v>25.558016697904243</v>
      </c>
      <c r="H19" s="182">
        <f t="shared" si="3"/>
        <v>0</v>
      </c>
      <c r="I19" s="182">
        <f t="shared" si="3"/>
        <v>1.7038677798602828</v>
      </c>
      <c r="J19" s="182">
        <f t="shared" si="3"/>
        <v>0</v>
      </c>
      <c r="K19" s="182">
        <f t="shared" si="3"/>
        <v>1.7038677798602828</v>
      </c>
      <c r="L19" s="182">
        <f t="shared" si="3"/>
        <v>0</v>
      </c>
      <c r="M19" s="182">
        <f t="shared" si="3"/>
        <v>195.94479468393251</v>
      </c>
      <c r="N19" s="182">
        <f t="shared" si="3"/>
        <v>3.7230081906180188</v>
      </c>
      <c r="O19" s="182">
        <f t="shared" si="3"/>
        <v>17.068082685378343</v>
      </c>
      <c r="P19" s="182">
        <f t="shared" si="3"/>
        <v>0</v>
      </c>
      <c r="Q19" s="182">
        <f t="shared" si="3"/>
        <v>17.068082685378343</v>
      </c>
      <c r="R19" s="182">
        <f>SUM(M19,N19,Q19)</f>
        <v>216.73588555992887</v>
      </c>
      <c r="S19" s="182">
        <f>S14*S17</f>
        <v>1614.5833333333333</v>
      </c>
      <c r="T19" s="182">
        <f>T14*T17</f>
        <v>0</v>
      </c>
      <c r="U19" s="94">
        <f>SUM(R19:T20)</f>
        <v>1831.3192188932621</v>
      </c>
    </row>
    <row r="20" spans="2:21" s="4" customFormat="1" ht="24" customHeight="1" x14ac:dyDescent="0.25">
      <c r="B20" s="87"/>
      <c r="C20" s="85"/>
      <c r="D20" s="93"/>
      <c r="E20" s="43" t="s">
        <v>24</v>
      </c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94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134.19999999999999</v>
      </c>
      <c r="O21" s="51">
        <v>117.1</v>
      </c>
      <c r="P21" s="51">
        <v>117.1</v>
      </c>
      <c r="Q21" s="51">
        <v>117.1</v>
      </c>
      <c r="R21" s="51"/>
      <c r="S21" s="51">
        <v>109.5</v>
      </c>
      <c r="T21" s="51">
        <v>104.3</v>
      </c>
      <c r="U21" s="3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183">
        <f>100/F21</f>
        <v>0.81967213114754101</v>
      </c>
      <c r="G22" s="183">
        <f>100/G21</f>
        <v>0.81967213114754101</v>
      </c>
      <c r="H22" s="183">
        <f t="shared" ref="H22:T22" si="4">100/H21</f>
        <v>0.81967213114754101</v>
      </c>
      <c r="I22" s="183">
        <f t="shared" si="4"/>
        <v>0.81967213114754101</v>
      </c>
      <c r="J22" s="183">
        <f t="shared" si="4"/>
        <v>0.81967213114754101</v>
      </c>
      <c r="K22" s="183">
        <f t="shared" si="4"/>
        <v>0.81967213114754101</v>
      </c>
      <c r="L22" s="183">
        <f t="shared" si="4"/>
        <v>0.81967213114754101</v>
      </c>
      <c r="M22" s="183">
        <f t="shared" si="4"/>
        <v>0.81967213114754101</v>
      </c>
      <c r="N22" s="183">
        <f t="shared" si="4"/>
        <v>0.7451564828614009</v>
      </c>
      <c r="O22" s="183">
        <f t="shared" si="4"/>
        <v>0.8539709649871905</v>
      </c>
      <c r="P22" s="183">
        <f t="shared" si="4"/>
        <v>0.8539709649871905</v>
      </c>
      <c r="Q22" s="183">
        <f t="shared" si="4"/>
        <v>0.8539709649871905</v>
      </c>
      <c r="R22" s="183"/>
      <c r="S22" s="183">
        <f t="shared" si="4"/>
        <v>0.91324200913242004</v>
      </c>
      <c r="T22" s="183">
        <f t="shared" si="4"/>
        <v>0.95877277085330781</v>
      </c>
      <c r="U22" s="56"/>
    </row>
    <row r="23" spans="2:21" s="4" customFormat="1" ht="24" customHeight="1" x14ac:dyDescent="0.25">
      <c r="B23" s="87"/>
      <c r="C23" s="85"/>
      <c r="D23" s="93"/>
      <c r="E23" s="43" t="s">
        <v>22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184">
        <f>F19*F22</f>
        <v>136.86806756254731</v>
      </c>
      <c r="G24" s="184">
        <f>G19*G22</f>
        <v>20.949194014675609</v>
      </c>
      <c r="H24" s="184">
        <f t="shared" ref="H24:T24" si="5">H19*H22</f>
        <v>0</v>
      </c>
      <c r="I24" s="184">
        <f t="shared" si="5"/>
        <v>1.3966129343117073</v>
      </c>
      <c r="J24" s="184">
        <f t="shared" si="5"/>
        <v>0</v>
      </c>
      <c r="K24" s="184">
        <f t="shared" si="5"/>
        <v>1.3966129343117073</v>
      </c>
      <c r="L24" s="184">
        <f t="shared" si="5"/>
        <v>0</v>
      </c>
      <c r="M24" s="184">
        <f t="shared" si="5"/>
        <v>160.61048744584633</v>
      </c>
      <c r="N24" s="184">
        <f t="shared" si="5"/>
        <v>2.7742236889851108</v>
      </c>
      <c r="O24" s="184">
        <f t="shared" si="5"/>
        <v>14.575647041313701</v>
      </c>
      <c r="P24" s="184">
        <f t="shared" si="5"/>
        <v>0</v>
      </c>
      <c r="Q24" s="184">
        <f t="shared" si="5"/>
        <v>14.575647041313701</v>
      </c>
      <c r="R24" s="184">
        <f>SUM(M24,N24,Q24)</f>
        <v>177.96035817614512</v>
      </c>
      <c r="S24" s="184">
        <f t="shared" si="5"/>
        <v>1474.5053272450532</v>
      </c>
      <c r="T24" s="184">
        <f t="shared" si="5"/>
        <v>0</v>
      </c>
      <c r="U24" s="108">
        <f>SUM(R24:T25)</f>
        <v>1652.4656854211983</v>
      </c>
    </row>
    <row r="25" spans="2:21" s="4" customFormat="1" ht="24" customHeight="1" x14ac:dyDescent="0.25">
      <c r="B25" s="87"/>
      <c r="C25" s="85"/>
      <c r="D25" s="93"/>
      <c r="E25" s="43" t="s">
        <v>24</v>
      </c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08"/>
    </row>
    <row r="26" spans="2:21" s="4" customFormat="1" ht="24" customHeight="1" x14ac:dyDescent="0.25">
      <c r="B26" s="42"/>
      <c r="C26" s="47"/>
      <c r="D26" s="27"/>
      <c r="E26" s="46" t="s">
        <v>67</v>
      </c>
      <c r="F26" s="54">
        <v>84.4</v>
      </c>
      <c r="G26" s="54">
        <v>84.4</v>
      </c>
      <c r="H26" s="54">
        <v>84.4</v>
      </c>
      <c r="I26" s="54">
        <v>84.4</v>
      </c>
      <c r="J26" s="54">
        <v>84.4</v>
      </c>
      <c r="K26" s="54">
        <v>84.4</v>
      </c>
      <c r="L26" s="54">
        <v>84.4</v>
      </c>
      <c r="M26" s="54">
        <v>84.4</v>
      </c>
      <c r="N26" s="54">
        <v>93.2</v>
      </c>
      <c r="O26" s="54">
        <v>88.4</v>
      </c>
      <c r="P26" s="54">
        <v>88.4</v>
      </c>
      <c r="Q26" s="54">
        <v>88.4</v>
      </c>
      <c r="R26" s="54"/>
      <c r="S26" s="53">
        <v>91.9</v>
      </c>
      <c r="T26" s="54">
        <v>23.7</v>
      </c>
      <c r="U26" s="31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1.1848341232227488</v>
      </c>
      <c r="G27" s="59">
        <f t="shared" ref="G27:T27" si="6">100/G26</f>
        <v>1.1848341232227488</v>
      </c>
      <c r="H27" s="59">
        <f t="shared" si="6"/>
        <v>1.1848341232227488</v>
      </c>
      <c r="I27" s="59">
        <f t="shared" si="6"/>
        <v>1.1848341232227488</v>
      </c>
      <c r="J27" s="59">
        <f t="shared" si="6"/>
        <v>1.1848341232227488</v>
      </c>
      <c r="K27" s="59">
        <f t="shared" si="6"/>
        <v>1.1848341232227488</v>
      </c>
      <c r="L27" s="59">
        <f t="shared" si="6"/>
        <v>1.1848341232227488</v>
      </c>
      <c r="M27" s="59">
        <f t="shared" si="6"/>
        <v>1.1848341232227488</v>
      </c>
      <c r="N27" s="59">
        <f t="shared" si="6"/>
        <v>1.0729613733905579</v>
      </c>
      <c r="O27" s="59">
        <f t="shared" si="6"/>
        <v>1.1312217194570136</v>
      </c>
      <c r="P27" s="59">
        <f t="shared" si="6"/>
        <v>1.1312217194570136</v>
      </c>
      <c r="Q27" s="59">
        <f t="shared" si="6"/>
        <v>1.1312217194570136</v>
      </c>
      <c r="R27" s="59"/>
      <c r="S27" s="59">
        <f t="shared" si="6"/>
        <v>1.088139281828074</v>
      </c>
      <c r="T27" s="59">
        <f t="shared" si="6"/>
        <v>4.2194092827004219</v>
      </c>
      <c r="U27" s="56"/>
    </row>
    <row r="28" spans="2:21" s="4" customFormat="1" ht="24" customHeight="1" x14ac:dyDescent="0.25">
      <c r="B28" s="87"/>
      <c r="C28" s="85"/>
      <c r="D28" s="93"/>
      <c r="E28" s="43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9">
        <f>F24*F27</f>
        <v>162.16595682766268</v>
      </c>
      <c r="G29" s="109">
        <f t="shared" ref="G29:T29" si="7">G24*G27</f>
        <v>24.821319922601432</v>
      </c>
      <c r="H29" s="109">
        <f t="shared" si="7"/>
        <v>0</v>
      </c>
      <c r="I29" s="109">
        <f t="shared" si="7"/>
        <v>1.6547546615067623</v>
      </c>
      <c r="J29" s="109">
        <f t="shared" si="7"/>
        <v>0</v>
      </c>
      <c r="K29" s="109">
        <f t="shared" si="7"/>
        <v>1.6547546615067623</v>
      </c>
      <c r="L29" s="109">
        <f t="shared" si="7"/>
        <v>0</v>
      </c>
      <c r="M29" s="109">
        <f t="shared" si="7"/>
        <v>190.29678607327764</v>
      </c>
      <c r="N29" s="109">
        <f t="shared" si="7"/>
        <v>2.9766348594260843</v>
      </c>
      <c r="O29" s="109">
        <f t="shared" si="7"/>
        <v>16.488288508273417</v>
      </c>
      <c r="P29" s="109">
        <f t="shared" si="7"/>
        <v>0</v>
      </c>
      <c r="Q29" s="109">
        <f t="shared" si="7"/>
        <v>16.488288508273417</v>
      </c>
      <c r="R29" s="185">
        <f>SUM(M29,N29,Q29)</f>
        <v>209.76170944097714</v>
      </c>
      <c r="S29" s="109">
        <f t="shared" si="7"/>
        <v>1604.4671678401014</v>
      </c>
      <c r="T29" s="109">
        <f t="shared" si="7"/>
        <v>0</v>
      </c>
      <c r="U29" s="110">
        <f>SUM(R29:T30)</f>
        <v>1814.2288772810784</v>
      </c>
    </row>
    <row r="30" spans="2:21" s="4" customFormat="1" ht="24" customHeight="1" x14ac:dyDescent="0.25">
      <c r="B30" s="87"/>
      <c r="C30" s="85"/>
      <c r="D30" s="93"/>
      <c r="E30" s="43" t="s">
        <v>24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85"/>
      <c r="S30" s="109"/>
      <c r="T30" s="109"/>
      <c r="U30" s="110"/>
    </row>
    <row r="31" spans="2:21" s="4" customFormat="1" ht="24" customHeight="1" x14ac:dyDescent="0.25">
      <c r="B31" s="87">
        <v>12</v>
      </c>
      <c r="C31" s="83" t="s">
        <v>30</v>
      </c>
      <c r="D31" s="84"/>
      <c r="E31" s="121" t="s">
        <v>31</v>
      </c>
      <c r="F31" s="123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</row>
    <row r="32" spans="2:21" s="4" customFormat="1" ht="24" customHeight="1" thickBot="1" x14ac:dyDescent="0.3">
      <c r="B32" s="118"/>
      <c r="C32" s="119"/>
      <c r="D32" s="120"/>
      <c r="E32" s="122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</row>
    <row r="33" spans="2:21" s="4" customFormat="1" ht="24" customHeight="1" x14ac:dyDescent="0.25">
      <c r="B33" s="111">
        <v>13</v>
      </c>
      <c r="C33" s="112" t="s">
        <v>32</v>
      </c>
      <c r="D33" s="113"/>
      <c r="E33" s="19" t="s">
        <v>46</v>
      </c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4"/>
      <c r="T33" s="114"/>
      <c r="U33" s="116"/>
    </row>
    <row r="34" spans="2:21" s="4" customFormat="1" ht="24" customHeight="1" x14ac:dyDescent="0.25">
      <c r="B34" s="87"/>
      <c r="C34" s="85"/>
      <c r="D34" s="86"/>
      <c r="E34" s="13" t="s">
        <v>22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7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7"/>
    </row>
    <row r="36" spans="2:21" s="4" customFormat="1" ht="24" customHeight="1" thickBot="1" x14ac:dyDescent="0.3">
      <c r="B36" s="118"/>
      <c r="C36" s="119"/>
      <c r="D36" s="120"/>
      <c r="E36" s="21" t="s">
        <v>12</v>
      </c>
      <c r="F36" s="12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29"/>
      <c r="T36" s="129"/>
      <c r="U36" s="151"/>
    </row>
    <row r="37" spans="2:21" s="4" customFormat="1" ht="24" customHeight="1" x14ac:dyDescent="0.25">
      <c r="B37" s="111">
        <v>15</v>
      </c>
      <c r="C37" s="112" t="s">
        <v>34</v>
      </c>
      <c r="D37" s="113"/>
      <c r="E37" s="19" t="s">
        <v>48</v>
      </c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16"/>
    </row>
    <row r="38" spans="2:21" s="4" customFormat="1" ht="24" customHeight="1" x14ac:dyDescent="0.25">
      <c r="B38" s="87"/>
      <c r="C38" s="85"/>
      <c r="D38" s="86"/>
      <c r="E38" s="13" t="s">
        <v>22</v>
      </c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  <c r="U38" s="117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59"/>
      <c r="U39" s="117"/>
    </row>
    <row r="40" spans="2:21" s="4" customFormat="1" ht="24" customHeight="1" thickBot="1" x14ac:dyDescent="0.3">
      <c r="B40" s="118"/>
      <c r="C40" s="119"/>
      <c r="D40" s="120"/>
      <c r="E40" s="21" t="s">
        <v>36</v>
      </c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60"/>
      <c r="U40" s="151"/>
    </row>
    <row r="41" spans="2:21" s="4" customFormat="1" ht="24" customHeight="1" x14ac:dyDescent="0.25">
      <c r="B41" s="152">
        <v>17</v>
      </c>
      <c r="C41" s="153" t="s">
        <v>37</v>
      </c>
      <c r="D41" s="154"/>
      <c r="E41" s="43" t="s">
        <v>50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/>
      <c r="U41" s="155"/>
    </row>
    <row r="42" spans="2:21" s="4" customFormat="1" ht="24" customHeight="1" x14ac:dyDescent="0.25">
      <c r="B42" s="87"/>
      <c r="C42" s="85"/>
      <c r="D42" s="86"/>
      <c r="E42" s="13" t="s">
        <v>22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  <c r="U42" s="117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23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59"/>
      <c r="U43" s="117"/>
    </row>
    <row r="44" spans="2:21" s="4" customFormat="1" ht="24" customHeight="1" thickBot="1" x14ac:dyDescent="0.3">
      <c r="B44" s="118"/>
      <c r="C44" s="119"/>
      <c r="D44" s="120"/>
      <c r="E44" s="21" t="s">
        <v>36</v>
      </c>
      <c r="F44" s="126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60"/>
      <c r="U44" s="151"/>
    </row>
    <row r="45" spans="2:21" s="4" customFormat="1" ht="15" customHeight="1" x14ac:dyDescent="0.25">
      <c r="B45" s="136" t="s">
        <v>5</v>
      </c>
      <c r="C45" s="137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6"/>
    </row>
    <row r="46" spans="2:21" s="4" customFormat="1" ht="48" customHeight="1" thickBot="1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2020-02-18T10:34:02Z</cp:lastPrinted>
  <dcterms:created xsi:type="dcterms:W3CDTF">2019-09-10T08:33:34Z</dcterms:created>
  <dcterms:modified xsi:type="dcterms:W3CDTF">2020-02-18T10:35:03Z</dcterms:modified>
</cp:coreProperties>
</file>