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M19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R14" i="4" s="1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R14" i="3" l="1"/>
  <c r="U14" i="3" s="1"/>
  <c r="M19" i="3"/>
  <c r="R19" i="3" s="1"/>
  <c r="U19" i="3" s="1"/>
  <c r="R19" i="4"/>
  <c r="U19" i="4" s="1"/>
  <c r="M24" i="4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R14" i="2" s="1"/>
  <c r="U14" i="2" s="1"/>
  <c r="M24" i="3" l="1"/>
  <c r="R24" i="3" s="1"/>
  <c r="U24" i="3" s="1"/>
  <c r="R24" i="4"/>
  <c r="U24" i="4" s="1"/>
  <c r="M29" i="4"/>
  <c r="R29" i="4" s="1"/>
  <c r="U29" i="4" s="1"/>
  <c r="M29" i="3"/>
  <c r="R29" i="3" s="1"/>
  <c r="U29" i="3" s="1"/>
  <c r="M19" i="2"/>
  <c r="R19" i="2"/>
  <c r="U19" i="2" s="1"/>
  <c r="M24" i="2"/>
  <c r="M16" i="1"/>
  <c r="L16" i="1"/>
  <c r="K16" i="1"/>
  <c r="J16" i="1"/>
  <c r="I16" i="1"/>
  <c r="H16" i="1"/>
  <c r="G16" i="1"/>
  <c r="F16" i="1"/>
  <c r="S16" i="1"/>
  <c r="R24" i="2" l="1"/>
  <c r="U24" i="2" s="1"/>
  <c r="M29" i="2"/>
  <c r="R29" i="2" s="1"/>
  <c r="U29" i="2" s="1"/>
  <c r="N16" i="1"/>
  <c r="Q27" i="1" l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<sst xmlns="http://schemas.openxmlformats.org/spreadsheetml/2006/main" count="368" uniqueCount="81">
  <si>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</si>
  <si>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</si>
  <si>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</si>
  <si>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</si>
  <si>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</si>
  <si>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</si>
  <si>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</si>
  <si>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</si>
  <si>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</si>
  <si>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</si>
  <si>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</si>
  <si>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</si>
  <si>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</si>
  <si>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</si>
  <si>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</si>
  <si>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</si>
  <si>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</si>
  <si>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</si>
  <si>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</si>
  <si>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</si>
  <si>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</si>
  <si>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</si>
  <si>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</si>
  <si>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</si>
  <si>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</si>
  <si>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</si>
  <si>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</si>
  <si>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</si>
  <si>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</si>
  <si>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</si>
  <si>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</si>
  <si>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</si>
  <si>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</si>
  <si>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</si>
  <si>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</si>
  <si>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</si>
  <si>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</si>
  <si>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</si>
  <si>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</si>
  <si>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</si>
  <si>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</si>
  <si>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</si>
  <si>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</si>
  <si>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</si>
  <si>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</si>
  <si>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</si>
  <si>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</si>
  <si>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</si>
  <si>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</si>
  <si>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</si>
  <si>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</si>
  <si>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</si>
  <si>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</si>
  <si>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</si>
  <si>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</si>
  <si>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</si>
  <si>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</si>
  <si>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</si>
  <si>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</si>
  <si>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</si>
  <si>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</si>
  <si>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</si>
  <si>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</si>
  <si>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</si>
  <si>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</si>
  <si>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</si>
  <si>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</si>
  <si>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</si>
  <si>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</si>
  <si>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</si>
  <si>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</si>
  <si>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</si>
  <si>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</si>
  <si>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II/139</t>
  </si>
  <si>
    <t>Silnice II. Třídy</t>
  </si>
  <si>
    <t>II-S</t>
  </si>
  <si>
    <t>2-1780</t>
  </si>
  <si>
    <t>Smíšený (alfa z roku 2016 - 0,90)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</si>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</sst>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76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43714</v>
      </c>
      <c r="E4" s="153"/>
      <c r="F4" s="166" t="s">
        <v>14</v>
      </c>
      <c r="G4" s="167"/>
      <c r="H4" s="167"/>
      <c r="I4" s="168"/>
      <c r="J4" s="175" t="s">
        <v>64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63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43724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18">
        <v>1</v>
      </c>
      <c r="C8" s="83" t="s">
        <v>6</v>
      </c>
      <c r="D8" s="84"/>
      <c r="E8" s="85"/>
      <c r="F8" s="98" t="s">
        <v>74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14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14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20">
        <v>4</v>
      </c>
      <c r="C11" s="77" t="s">
        <v>9</v>
      </c>
      <c r="D11" s="78"/>
      <c r="E11" s="79"/>
      <c r="F11" s="107" t="s">
        <v>75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29" t="s">
        <v>19</v>
      </c>
      <c r="N12" s="19" t="s">
        <v>21</v>
      </c>
      <c r="O12" s="159" t="s">
        <v>20</v>
      </c>
      <c r="P12" s="161"/>
      <c r="Q12" s="30" t="s">
        <v>20</v>
      </c>
      <c r="R12" s="28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239</v>
      </c>
      <c r="G14" s="74">
        <v>31</v>
      </c>
      <c r="H14" s="74">
        <v>2</v>
      </c>
      <c r="I14" s="74">
        <v>4</v>
      </c>
      <c r="J14" s="74">
        <v>1</v>
      </c>
      <c r="K14" s="74">
        <v>6</v>
      </c>
      <c r="L14" s="74">
        <v>1</v>
      </c>
      <c r="M14" s="74">
        <f>SUM(F14:L15)</f>
        <v>284</v>
      </c>
      <c r="N14" s="74">
        <v>4</v>
      </c>
      <c r="O14" s="74">
        <v>21</v>
      </c>
      <c r="P14" s="74">
        <v>0</v>
      </c>
      <c r="Q14" s="74">
        <f>SUM(O14:P15)</f>
        <v>21</v>
      </c>
      <c r="R14" s="74">
        <f>SUM(M14,N14,Q14)</f>
        <v>309</v>
      </c>
      <c r="S14" s="75">
        <v>2273</v>
      </c>
      <c r="T14" s="74">
        <v>20</v>
      </c>
      <c r="U14" s="76">
        <f>SUM(R14:T15)</f>
        <v>2602</v>
      </c>
    </row>
    <row r="15" spans="2:21" s="4" customFormat="1" ht="24" customHeight="1" x14ac:dyDescent="0.25">
      <c r="B15" s="90"/>
      <c r="C15" s="88"/>
      <c r="D15" s="89"/>
      <c r="E15" s="26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7.21+7.96+8.1+7.99+7.73+7.4+6.71+5.68</f>
        <v>58.779999999999994</v>
      </c>
      <c r="G16" s="32">
        <f t="shared" ref="G16:M16" si="0">7.21+7.96+8.1+7.99+7.73+7.4+6.71+5.68</f>
        <v>58.779999999999994</v>
      </c>
      <c r="H16" s="32">
        <f t="shared" si="0"/>
        <v>58.779999999999994</v>
      </c>
      <c r="I16" s="32">
        <f t="shared" si="0"/>
        <v>58.779999999999994</v>
      </c>
      <c r="J16" s="32">
        <f t="shared" si="0"/>
        <v>58.779999999999994</v>
      </c>
      <c r="K16" s="32">
        <f t="shared" si="0"/>
        <v>58.779999999999994</v>
      </c>
      <c r="L16" s="32">
        <f t="shared" si="0"/>
        <v>58.779999999999994</v>
      </c>
      <c r="M16" s="32">
        <f t="shared" si="0"/>
        <v>58.779999999999994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6.55+6.37+6.09+5.93+6.41+8.03+8.82+8.17</f>
        <v>56.37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58">
        <f t="shared" ref="F17:Q17" si="1">100/F16</f>
        <v>1.7012589316093911</v>
      </c>
      <c r="G17" s="58">
        <f t="shared" si="1"/>
        <v>1.7012589316093911</v>
      </c>
      <c r="H17" s="58">
        <f t="shared" si="1"/>
        <v>1.7012589316093911</v>
      </c>
      <c r="I17" s="58">
        <f t="shared" si="1"/>
        <v>1.7012589316093911</v>
      </c>
      <c r="J17" s="58">
        <f t="shared" si="1"/>
        <v>1.7012589316093911</v>
      </c>
      <c r="K17" s="58">
        <f t="shared" si="1"/>
        <v>1.7012589316093911</v>
      </c>
      <c r="L17" s="58">
        <f t="shared" si="1"/>
        <v>1.7012589316093911</v>
      </c>
      <c r="M17" s="58">
        <f t="shared" si="1"/>
        <v>1.7012589316093911</v>
      </c>
      <c r="N17" s="58">
        <f t="shared" si="1"/>
        <v>1.8814675446848539</v>
      </c>
      <c r="O17" s="58">
        <f t="shared" si="1"/>
        <v>1.893939393939394</v>
      </c>
      <c r="P17" s="58">
        <f t="shared" si="1"/>
        <v>1.893939393939394</v>
      </c>
      <c r="Q17" s="58">
        <f t="shared" si="1"/>
        <v>1.893939393939394</v>
      </c>
      <c r="R17" s="182"/>
      <c r="S17" s="58">
        <f>100/S16</f>
        <v>1.7739932588256166</v>
      </c>
      <c r="T17" s="58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24" t="s">
        <v>22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182"/>
      <c r="S18" s="58"/>
      <c r="T18" s="58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60">
        <f t="shared" ref="F19:P19" si="2">F14*F17</f>
        <v>406.60088465464446</v>
      </c>
      <c r="G19" s="60">
        <f t="shared" si="2"/>
        <v>52.739026879891128</v>
      </c>
      <c r="H19" s="60">
        <f t="shared" si="2"/>
        <v>3.4025178632187822</v>
      </c>
      <c r="I19" s="60">
        <f t="shared" si="2"/>
        <v>6.8050357264375645</v>
      </c>
      <c r="J19" s="60">
        <f t="shared" si="2"/>
        <v>1.7012589316093911</v>
      </c>
      <c r="K19" s="60">
        <f t="shared" si="2"/>
        <v>10.207553589656346</v>
      </c>
      <c r="L19" s="60">
        <f t="shared" si="2"/>
        <v>1.7012589316093911</v>
      </c>
      <c r="M19" s="60">
        <f t="shared" ref="M19" si="3">M14*M17</f>
        <v>483.15753657706711</v>
      </c>
      <c r="N19" s="60">
        <f t="shared" si="2"/>
        <v>7.5258701787394156</v>
      </c>
      <c r="O19" s="60">
        <f t="shared" si="2"/>
        <v>39.772727272727273</v>
      </c>
      <c r="P19" s="60">
        <f t="shared" si="2"/>
        <v>0</v>
      </c>
      <c r="Q19" s="60">
        <f t="shared" ref="Q19" si="4">Q14*Q17</f>
        <v>39.772727272727273</v>
      </c>
      <c r="R19" s="183">
        <f>SUM(M19,N19,Q19)</f>
        <v>530.45613402853382</v>
      </c>
      <c r="S19" s="60">
        <f>S14*S17</f>
        <v>4032.2866773106266</v>
      </c>
      <c r="T19" s="60">
        <f>T14*T17</f>
        <v>35.880875493362041</v>
      </c>
      <c r="U19" s="97">
        <f>SUM(R19:T20)</f>
        <v>4598.6236868325223</v>
      </c>
    </row>
    <row r="20" spans="2:21" s="4" customFormat="1" ht="24" customHeight="1" x14ac:dyDescent="0.25">
      <c r="B20" s="90"/>
      <c r="C20" s="88"/>
      <c r="D20" s="96"/>
      <c r="E20" s="26" t="s">
        <v>24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183"/>
      <c r="S20" s="60"/>
      <c r="T20" s="60"/>
      <c r="U20" s="97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129.19999999999999</v>
      </c>
      <c r="G21" s="31">
        <v>129.19999999999999</v>
      </c>
      <c r="H21" s="31">
        <v>129.19999999999999</v>
      </c>
      <c r="I21" s="31">
        <v>129.19999999999999</v>
      </c>
      <c r="J21" s="31">
        <v>129.19999999999999</v>
      </c>
      <c r="K21" s="31">
        <v>129.19999999999999</v>
      </c>
      <c r="L21" s="31">
        <v>129.19999999999999</v>
      </c>
      <c r="M21" s="31">
        <v>129.19999999999999</v>
      </c>
      <c r="N21" s="31">
        <v>129.1</v>
      </c>
      <c r="O21" s="31">
        <v>124.8</v>
      </c>
      <c r="P21" s="31">
        <v>124.8</v>
      </c>
      <c r="Q21" s="31">
        <v>124.8</v>
      </c>
      <c r="R21" s="31"/>
      <c r="S21" s="31">
        <v>118.9</v>
      </c>
      <c r="T21" s="31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62">
        <f>100/F21</f>
        <v>0.77399380804953566</v>
      </c>
      <c r="G22" s="62">
        <f>100/G21</f>
        <v>0.77399380804953566</v>
      </c>
      <c r="H22" s="62">
        <f t="shared" ref="H22:T22" si="5">100/H21</f>
        <v>0.77399380804953566</v>
      </c>
      <c r="I22" s="62">
        <f t="shared" si="5"/>
        <v>0.77399380804953566</v>
      </c>
      <c r="J22" s="62">
        <f t="shared" si="5"/>
        <v>0.77399380804953566</v>
      </c>
      <c r="K22" s="62">
        <f t="shared" si="5"/>
        <v>0.77399380804953566</v>
      </c>
      <c r="L22" s="62">
        <f t="shared" si="5"/>
        <v>0.77399380804953566</v>
      </c>
      <c r="M22" s="62">
        <f t="shared" si="5"/>
        <v>0.77399380804953566</v>
      </c>
      <c r="N22" s="62">
        <f t="shared" si="5"/>
        <v>0.77459333849728895</v>
      </c>
      <c r="O22" s="62">
        <f t="shared" si="5"/>
        <v>0.80128205128205132</v>
      </c>
      <c r="P22" s="62">
        <f t="shared" si="5"/>
        <v>0.80128205128205132</v>
      </c>
      <c r="Q22" s="62">
        <f t="shared" si="5"/>
        <v>0.80128205128205132</v>
      </c>
      <c r="R22" s="184"/>
      <c r="S22" s="62">
        <f t="shared" si="5"/>
        <v>0.84104289318755254</v>
      </c>
      <c r="T22" s="62">
        <f t="shared" si="5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26" t="s">
        <v>22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184"/>
      <c r="S23" s="62"/>
      <c r="T23" s="62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61">
        <f>F19*F22</f>
        <v>314.70656707015826</v>
      </c>
      <c r="G24" s="61">
        <f>G19*G22</f>
        <v>40.819680247593752</v>
      </c>
      <c r="H24" s="61">
        <f t="shared" ref="H24:T24" si="6">H19*H22</f>
        <v>2.6335277579092744</v>
      </c>
      <c r="I24" s="61">
        <f t="shared" si="6"/>
        <v>5.2670555158185488</v>
      </c>
      <c r="J24" s="61">
        <f t="shared" si="6"/>
        <v>1.3167638789546372</v>
      </c>
      <c r="K24" s="61">
        <f t="shared" si="6"/>
        <v>7.9005832737278228</v>
      </c>
      <c r="L24" s="61">
        <f t="shared" si="6"/>
        <v>1.3167638789546372</v>
      </c>
      <c r="M24" s="61">
        <f t="shared" ref="M24" si="7">M19*M22</f>
        <v>373.96094162311698</v>
      </c>
      <c r="N24" s="61">
        <f t="shared" si="6"/>
        <v>5.8294889068469526</v>
      </c>
      <c r="O24" s="61">
        <f t="shared" si="6"/>
        <v>31.869172494172496</v>
      </c>
      <c r="P24" s="61">
        <f t="shared" si="6"/>
        <v>0</v>
      </c>
      <c r="Q24" s="61">
        <f t="shared" ref="Q24" si="8">Q19*Q22</f>
        <v>31.869172494172496</v>
      </c>
      <c r="R24" s="185">
        <f>SUM(M24,N24,Q24)</f>
        <v>411.65960302413646</v>
      </c>
      <c r="S24" s="61">
        <f t="shared" si="6"/>
        <v>3391.3260532469526</v>
      </c>
      <c r="T24" s="61">
        <f t="shared" si="6"/>
        <v>33.62781208375074</v>
      </c>
      <c r="U24" s="111">
        <f>SUM(R24:T25)</f>
        <v>3836.6134683548398</v>
      </c>
    </row>
    <row r="25" spans="2:21" s="4" customFormat="1" ht="24" customHeight="1" x14ac:dyDescent="0.25">
      <c r="B25" s="90"/>
      <c r="C25" s="88"/>
      <c r="D25" s="96"/>
      <c r="E25" s="26" t="s">
        <v>24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185"/>
      <c r="S25" s="61"/>
      <c r="T25" s="61"/>
      <c r="U25" s="111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106.7</v>
      </c>
      <c r="T26" s="32">
        <v>149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0.89605734767025091</v>
      </c>
      <c r="G27" s="62">
        <f t="shared" ref="G27:T27" si="9">100/G26</f>
        <v>0.89605734767025091</v>
      </c>
      <c r="H27" s="62">
        <f t="shared" si="9"/>
        <v>0.89605734767025091</v>
      </c>
      <c r="I27" s="62">
        <f t="shared" si="9"/>
        <v>0.89605734767025091</v>
      </c>
      <c r="J27" s="62">
        <f t="shared" si="9"/>
        <v>0.89605734767025091</v>
      </c>
      <c r="K27" s="62">
        <f t="shared" si="9"/>
        <v>0.89605734767025091</v>
      </c>
      <c r="L27" s="62">
        <f t="shared" si="9"/>
        <v>0.89605734767025091</v>
      </c>
      <c r="M27" s="62">
        <f t="shared" si="9"/>
        <v>0.89605734767025091</v>
      </c>
      <c r="N27" s="62">
        <f t="shared" si="9"/>
        <v>0.90171325518485113</v>
      </c>
      <c r="O27" s="62">
        <f t="shared" si="9"/>
        <v>0.91074681238615662</v>
      </c>
      <c r="P27" s="62">
        <f t="shared" si="9"/>
        <v>0.91074681238615662</v>
      </c>
      <c r="Q27" s="62">
        <f t="shared" si="9"/>
        <v>0.91074681238615662</v>
      </c>
      <c r="R27" s="62"/>
      <c r="S27" s="62">
        <f t="shared" si="9"/>
        <v>0.93720712277413309</v>
      </c>
      <c r="T27" s="62">
        <f t="shared" si="9"/>
        <v>0.67114093959731547</v>
      </c>
      <c r="U27" s="59"/>
    </row>
    <row r="28" spans="2:21" s="4" customFormat="1" ht="24" customHeight="1" x14ac:dyDescent="0.25">
      <c r="B28" s="90"/>
      <c r="C28" s="88"/>
      <c r="D28" s="96"/>
      <c r="E28" s="26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281.99513178329596</v>
      </c>
      <c r="G29" s="112">
        <f t="shared" ref="G29:T29" si="10">G24*G27</f>
        <v>36.576774415406589</v>
      </c>
      <c r="H29" s="112">
        <f t="shared" si="10"/>
        <v>2.3597918977681669</v>
      </c>
      <c r="I29" s="112">
        <f t="shared" si="10"/>
        <v>4.7195837955363338</v>
      </c>
      <c r="J29" s="112">
        <f t="shared" si="10"/>
        <v>1.1798959488840834</v>
      </c>
      <c r="K29" s="112">
        <f t="shared" si="10"/>
        <v>7.0793756933045007</v>
      </c>
      <c r="L29" s="112">
        <f t="shared" si="10"/>
        <v>1.1798959488840834</v>
      </c>
      <c r="M29" s="112">
        <f t="shared" ref="M29" si="11">M24*M27</f>
        <v>335.09044948307974</v>
      </c>
      <c r="N29" s="112">
        <f t="shared" si="10"/>
        <v>5.2565274182569448</v>
      </c>
      <c r="O29" s="112">
        <f t="shared" si="10"/>
        <v>29.024747262452181</v>
      </c>
      <c r="P29" s="112">
        <f t="shared" si="10"/>
        <v>0</v>
      </c>
      <c r="Q29" s="112">
        <f t="shared" ref="Q29" si="12">Q24*Q27</f>
        <v>29.024747262452181</v>
      </c>
      <c r="R29" s="186">
        <f>SUM(M29,N29,Q29)</f>
        <v>369.37172416378888</v>
      </c>
      <c r="S29" s="112">
        <f t="shared" si="10"/>
        <v>3178.3749327525329</v>
      </c>
      <c r="T29" s="112">
        <f t="shared" si="10"/>
        <v>22.569001398490432</v>
      </c>
      <c r="U29" s="113">
        <f>SUM(R29:T30)</f>
        <v>3570.315658314812</v>
      </c>
    </row>
    <row r="30" spans="2:21" s="4" customFormat="1" ht="24" customHeight="1" x14ac:dyDescent="0.25">
      <c r="B30" s="90"/>
      <c r="C30" s="88"/>
      <c r="D30" s="96"/>
      <c r="E30" s="26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1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76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43724</v>
      </c>
      <c r="E4" s="153"/>
      <c r="F4" s="166" t="s">
        <v>14</v>
      </c>
      <c r="G4" s="167"/>
      <c r="H4" s="167"/>
      <c r="I4" s="168"/>
      <c r="J4" s="175" t="s">
        <v>78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63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43738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44">
        <v>1</v>
      </c>
      <c r="C8" s="83" t="s">
        <v>6</v>
      </c>
      <c r="D8" s="84"/>
      <c r="E8" s="85"/>
      <c r="F8" s="98" t="s">
        <v>74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3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3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39">
        <v>4</v>
      </c>
      <c r="C11" s="77" t="s">
        <v>9</v>
      </c>
      <c r="D11" s="78"/>
      <c r="E11" s="79"/>
      <c r="F11" s="107" t="s">
        <v>75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43" t="s">
        <v>19</v>
      </c>
      <c r="N12" s="19" t="s">
        <v>21</v>
      </c>
      <c r="O12" s="159" t="s">
        <v>20</v>
      </c>
      <c r="P12" s="161"/>
      <c r="Q12" s="42" t="s">
        <v>20</v>
      </c>
      <c r="R12" s="4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208</v>
      </c>
      <c r="G14" s="74">
        <v>21</v>
      </c>
      <c r="H14" s="74">
        <v>2</v>
      </c>
      <c r="I14" s="74">
        <v>6</v>
      </c>
      <c r="J14" s="74">
        <v>0</v>
      </c>
      <c r="K14" s="74">
        <v>1</v>
      </c>
      <c r="L14" s="74">
        <v>0</v>
      </c>
      <c r="M14" s="74">
        <f>SUM(F14:L15)</f>
        <v>238</v>
      </c>
      <c r="N14" s="74">
        <v>9</v>
      </c>
      <c r="O14" s="74">
        <v>24</v>
      </c>
      <c r="P14" s="74">
        <v>0</v>
      </c>
      <c r="Q14" s="74">
        <f>SUM(O14:P15)</f>
        <v>24</v>
      </c>
      <c r="R14" s="74">
        <f>SUM(M14,N14,Q14)</f>
        <v>271</v>
      </c>
      <c r="S14" s="75">
        <v>2178</v>
      </c>
      <c r="T14" s="74">
        <v>25</v>
      </c>
      <c r="U14" s="76">
        <f>SUM(R14:T15)</f>
        <v>2474</v>
      </c>
    </row>
    <row r="15" spans="2:21" s="4" customFormat="1" ht="24" customHeight="1" x14ac:dyDescent="0.25">
      <c r="B15" s="90"/>
      <c r="C15" s="88"/>
      <c r="D15" s="89"/>
      <c r="E15" s="3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38"/>
      <c r="C16" s="40"/>
      <c r="D16" s="27"/>
      <c r="E16" s="45" t="s">
        <v>67</v>
      </c>
      <c r="F16" s="36">
        <f>7.21+7.96+8.1+7.99+7.73+7.4+6.71+5.68</f>
        <v>58.779999999999994</v>
      </c>
      <c r="G16" s="36">
        <f t="shared" ref="G16:M16" si="0">7.21+7.96+8.1+7.99+7.73+7.4+6.71+5.68</f>
        <v>58.779999999999994</v>
      </c>
      <c r="H16" s="36">
        <f t="shared" si="0"/>
        <v>58.779999999999994</v>
      </c>
      <c r="I16" s="36">
        <f t="shared" si="0"/>
        <v>58.779999999999994</v>
      </c>
      <c r="J16" s="36">
        <f t="shared" si="0"/>
        <v>58.779999999999994</v>
      </c>
      <c r="K16" s="36">
        <f t="shared" si="0"/>
        <v>58.779999999999994</v>
      </c>
      <c r="L16" s="36">
        <f t="shared" si="0"/>
        <v>58.779999999999994</v>
      </c>
      <c r="M16" s="36">
        <f t="shared" si="0"/>
        <v>58.779999999999994</v>
      </c>
      <c r="N16" s="36">
        <f>6.1+6.79+7.22+7.44+7.23+6.81+6.2+5.36</f>
        <v>53.150000000000006</v>
      </c>
      <c r="O16" s="36">
        <f>7.35+6.17+5.69+5.1+6.65+8.35+7.19+6.3</f>
        <v>52.8</v>
      </c>
      <c r="P16" s="36">
        <f>7.35+6.17+5.69+5.1+6.65+8.35+7.19+6.3</f>
        <v>52.8</v>
      </c>
      <c r="Q16" s="36">
        <f>7.35+6.17+5.69+5.1+6.65+8.35+7.19+6.3</f>
        <v>52.8</v>
      </c>
      <c r="R16" s="36"/>
      <c r="S16" s="35">
        <f>6.55+6.37+6.09+5.93+6.41+8.03+8.82+8.17</f>
        <v>56.37</v>
      </c>
      <c r="T16" s="36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58">
        <f t="shared" ref="F17:Q17" si="1">100/F16</f>
        <v>1.7012589316093911</v>
      </c>
      <c r="G17" s="58">
        <f t="shared" si="1"/>
        <v>1.7012589316093911</v>
      </c>
      <c r="H17" s="58">
        <f t="shared" si="1"/>
        <v>1.7012589316093911</v>
      </c>
      <c r="I17" s="58">
        <f t="shared" si="1"/>
        <v>1.7012589316093911</v>
      </c>
      <c r="J17" s="58">
        <f t="shared" si="1"/>
        <v>1.7012589316093911</v>
      </c>
      <c r="K17" s="58">
        <f t="shared" si="1"/>
        <v>1.7012589316093911</v>
      </c>
      <c r="L17" s="58">
        <f t="shared" si="1"/>
        <v>1.7012589316093911</v>
      </c>
      <c r="M17" s="58">
        <f t="shared" si="1"/>
        <v>1.7012589316093911</v>
      </c>
      <c r="N17" s="58">
        <f t="shared" si="1"/>
        <v>1.8814675446848539</v>
      </c>
      <c r="O17" s="58">
        <f t="shared" si="1"/>
        <v>1.893939393939394</v>
      </c>
      <c r="P17" s="58">
        <f t="shared" si="1"/>
        <v>1.893939393939394</v>
      </c>
      <c r="Q17" s="58">
        <f t="shared" si="1"/>
        <v>1.893939393939394</v>
      </c>
      <c r="R17" s="182"/>
      <c r="S17" s="58">
        <f>100/S16</f>
        <v>1.7739932588256166</v>
      </c>
      <c r="T17" s="58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45" t="s">
        <v>22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182"/>
      <c r="S18" s="58"/>
      <c r="T18" s="58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60">
        <f t="shared" ref="F19:Q19" si="2">F14*F17</f>
        <v>353.86185777475333</v>
      </c>
      <c r="G19" s="60">
        <f t="shared" si="2"/>
        <v>35.726437563797212</v>
      </c>
      <c r="H19" s="60">
        <f t="shared" si="2"/>
        <v>3.4025178632187822</v>
      </c>
      <c r="I19" s="60">
        <f t="shared" si="2"/>
        <v>10.207553589656346</v>
      </c>
      <c r="J19" s="60">
        <f t="shared" si="2"/>
        <v>0</v>
      </c>
      <c r="K19" s="60">
        <f t="shared" si="2"/>
        <v>1.7012589316093911</v>
      </c>
      <c r="L19" s="60">
        <f t="shared" si="2"/>
        <v>0</v>
      </c>
      <c r="M19" s="60">
        <f t="shared" si="2"/>
        <v>404.89962572303511</v>
      </c>
      <c r="N19" s="60">
        <f t="shared" si="2"/>
        <v>16.933207902163684</v>
      </c>
      <c r="O19" s="60">
        <f t="shared" si="2"/>
        <v>45.454545454545453</v>
      </c>
      <c r="P19" s="60">
        <f t="shared" si="2"/>
        <v>0</v>
      </c>
      <c r="Q19" s="60">
        <f t="shared" si="2"/>
        <v>45.454545454545453</v>
      </c>
      <c r="R19" s="183">
        <f>SUM(M19,N19,Q19)</f>
        <v>467.28737907974426</v>
      </c>
      <c r="S19" s="60">
        <f>S14*S17</f>
        <v>3863.757317722193</v>
      </c>
      <c r="T19" s="60">
        <f>T14*T17</f>
        <v>44.851094366702547</v>
      </c>
      <c r="U19" s="97">
        <f>SUM(R19:T20)</f>
        <v>4375.8957911686393</v>
      </c>
    </row>
    <row r="20" spans="2:21" s="4" customFormat="1" ht="24" customHeight="1" x14ac:dyDescent="0.25">
      <c r="B20" s="90"/>
      <c r="C20" s="88"/>
      <c r="D20" s="96"/>
      <c r="E20" s="37" t="s">
        <v>24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183"/>
      <c r="S20" s="60"/>
      <c r="T20" s="60"/>
      <c r="U20" s="97"/>
    </row>
    <row r="21" spans="2:21" s="4" customFormat="1" ht="24" customHeight="1" x14ac:dyDescent="0.25">
      <c r="B21" s="38"/>
      <c r="C21" s="40"/>
      <c r="D21" s="27"/>
      <c r="E21" s="45" t="s">
        <v>68</v>
      </c>
      <c r="F21" s="46">
        <v>118.3</v>
      </c>
      <c r="G21" s="46">
        <v>118.3</v>
      </c>
      <c r="H21" s="46">
        <v>118.3</v>
      </c>
      <c r="I21" s="46">
        <v>118.3</v>
      </c>
      <c r="J21" s="46">
        <v>118.3</v>
      </c>
      <c r="K21" s="46">
        <v>118.3</v>
      </c>
      <c r="L21" s="46">
        <v>118.3</v>
      </c>
      <c r="M21" s="46">
        <v>118.3</v>
      </c>
      <c r="N21" s="46">
        <v>126.7</v>
      </c>
      <c r="O21" s="46">
        <v>115.1</v>
      </c>
      <c r="P21" s="46">
        <v>115.1</v>
      </c>
      <c r="Q21" s="46">
        <v>115.1</v>
      </c>
      <c r="R21" s="46"/>
      <c r="S21" s="46">
        <v>102.2</v>
      </c>
      <c r="T21" s="4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62">
        <f>100/F21</f>
        <v>0.84530853761622993</v>
      </c>
      <c r="G22" s="62">
        <f>100/G21</f>
        <v>0.84530853761622993</v>
      </c>
      <c r="H22" s="62">
        <f t="shared" ref="H22:T22" si="3">100/H21</f>
        <v>0.84530853761622993</v>
      </c>
      <c r="I22" s="62">
        <f t="shared" si="3"/>
        <v>0.84530853761622993</v>
      </c>
      <c r="J22" s="62">
        <f t="shared" si="3"/>
        <v>0.84530853761622993</v>
      </c>
      <c r="K22" s="62">
        <f t="shared" si="3"/>
        <v>0.84530853761622993</v>
      </c>
      <c r="L22" s="62">
        <f t="shared" si="3"/>
        <v>0.84530853761622993</v>
      </c>
      <c r="M22" s="62">
        <f t="shared" si="3"/>
        <v>0.84530853761622993</v>
      </c>
      <c r="N22" s="62">
        <f t="shared" si="3"/>
        <v>0.78926598263614833</v>
      </c>
      <c r="O22" s="62">
        <f t="shared" si="3"/>
        <v>0.86880973066898348</v>
      </c>
      <c r="P22" s="62">
        <f t="shared" si="3"/>
        <v>0.86880973066898348</v>
      </c>
      <c r="Q22" s="62">
        <f t="shared" si="3"/>
        <v>0.86880973066898348</v>
      </c>
      <c r="R22" s="184"/>
      <c r="S22" s="62">
        <f t="shared" si="3"/>
        <v>0.97847358121330719</v>
      </c>
      <c r="T22" s="62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37" t="s">
        <v>22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184"/>
      <c r="S23" s="62"/>
      <c r="T23" s="62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61">
        <f>F19*F22</f>
        <v>299.12244951373907</v>
      </c>
      <c r="G24" s="61">
        <f>G19*G22</f>
        <v>30.199862691290967</v>
      </c>
      <c r="H24" s="61">
        <f t="shared" ref="H24:T24" si="4">H19*H22</f>
        <v>2.8761773991705684</v>
      </c>
      <c r="I24" s="61">
        <f t="shared" si="4"/>
        <v>8.6285321975117046</v>
      </c>
      <c r="J24" s="61">
        <f t="shared" si="4"/>
        <v>0</v>
      </c>
      <c r="K24" s="61">
        <f t="shared" si="4"/>
        <v>1.4380886995852842</v>
      </c>
      <c r="L24" s="61">
        <f t="shared" si="4"/>
        <v>0</v>
      </c>
      <c r="M24" s="61">
        <f t="shared" si="4"/>
        <v>342.26511050129767</v>
      </c>
      <c r="N24" s="61">
        <f t="shared" si="4"/>
        <v>13.364804974083413</v>
      </c>
      <c r="O24" s="61">
        <f t="shared" si="4"/>
        <v>39.491351394044706</v>
      </c>
      <c r="P24" s="61">
        <f t="shared" si="4"/>
        <v>0</v>
      </c>
      <c r="Q24" s="61">
        <f t="shared" si="4"/>
        <v>39.491351394044706</v>
      </c>
      <c r="R24" s="185">
        <f>SUM(M24,N24,Q24)</f>
        <v>395.12126686942582</v>
      </c>
      <c r="S24" s="61">
        <f t="shared" si="4"/>
        <v>3780.5844596107563</v>
      </c>
      <c r="T24" s="61">
        <f t="shared" si="4"/>
        <v>42.034765104688425</v>
      </c>
      <c r="U24" s="111">
        <f>SUM(R24:T25)</f>
        <v>4217.7404915848711</v>
      </c>
    </row>
    <row r="25" spans="2:21" s="4" customFormat="1" ht="24" customHeight="1" x14ac:dyDescent="0.25">
      <c r="B25" s="90"/>
      <c r="C25" s="88"/>
      <c r="D25" s="96"/>
      <c r="E25" s="37" t="s">
        <v>24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185"/>
      <c r="S25" s="61"/>
      <c r="T25" s="61"/>
      <c r="U25" s="111"/>
    </row>
    <row r="26" spans="2:21" s="4" customFormat="1" ht="24" customHeight="1" x14ac:dyDescent="0.25">
      <c r="B26" s="38"/>
      <c r="C26" s="40"/>
      <c r="D26" s="27"/>
      <c r="E26" s="45" t="s">
        <v>69</v>
      </c>
      <c r="F26" s="36">
        <v>111.6</v>
      </c>
      <c r="G26" s="36">
        <v>111.6</v>
      </c>
      <c r="H26" s="36">
        <v>111.6</v>
      </c>
      <c r="I26" s="36">
        <v>111.6</v>
      </c>
      <c r="J26" s="36">
        <v>111.6</v>
      </c>
      <c r="K26" s="36">
        <v>111.6</v>
      </c>
      <c r="L26" s="36">
        <v>111.6</v>
      </c>
      <c r="M26" s="36">
        <v>111.6</v>
      </c>
      <c r="N26" s="36">
        <v>110.9</v>
      </c>
      <c r="O26" s="36">
        <v>109.8</v>
      </c>
      <c r="P26" s="36">
        <v>109.8</v>
      </c>
      <c r="Q26" s="36">
        <v>109.8</v>
      </c>
      <c r="R26" s="36"/>
      <c r="S26" s="35">
        <v>106.7</v>
      </c>
      <c r="T26" s="36">
        <v>149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0.89605734767025091</v>
      </c>
      <c r="G27" s="62">
        <f t="shared" ref="G27:T27" si="5">100/G26</f>
        <v>0.89605734767025091</v>
      </c>
      <c r="H27" s="62">
        <f t="shared" si="5"/>
        <v>0.89605734767025091</v>
      </c>
      <c r="I27" s="62">
        <f t="shared" si="5"/>
        <v>0.89605734767025091</v>
      </c>
      <c r="J27" s="62">
        <f t="shared" si="5"/>
        <v>0.89605734767025091</v>
      </c>
      <c r="K27" s="62">
        <f t="shared" si="5"/>
        <v>0.89605734767025091</v>
      </c>
      <c r="L27" s="62">
        <f t="shared" si="5"/>
        <v>0.89605734767025091</v>
      </c>
      <c r="M27" s="62">
        <f t="shared" si="5"/>
        <v>0.89605734767025091</v>
      </c>
      <c r="N27" s="62">
        <f t="shared" si="5"/>
        <v>0.90171325518485113</v>
      </c>
      <c r="O27" s="62">
        <f t="shared" si="5"/>
        <v>0.91074681238615662</v>
      </c>
      <c r="P27" s="62">
        <f t="shared" si="5"/>
        <v>0.91074681238615662</v>
      </c>
      <c r="Q27" s="62">
        <f t="shared" si="5"/>
        <v>0.91074681238615662</v>
      </c>
      <c r="R27" s="62"/>
      <c r="S27" s="62">
        <f t="shared" si="5"/>
        <v>0.93720712277413309</v>
      </c>
      <c r="T27" s="62">
        <f t="shared" si="5"/>
        <v>0.67114093959731547</v>
      </c>
      <c r="U27" s="59"/>
    </row>
    <row r="28" spans="2:21" s="4" customFormat="1" ht="24" customHeight="1" x14ac:dyDescent="0.25">
      <c r="B28" s="90"/>
      <c r="C28" s="88"/>
      <c r="D28" s="96"/>
      <c r="E28" s="3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268.03086873990958</v>
      </c>
      <c r="G29" s="112">
        <f t="shared" ref="G29:T29" si="6">G24*G27</f>
        <v>27.060808863163949</v>
      </c>
      <c r="H29" s="112">
        <f t="shared" si="6"/>
        <v>2.5772198917299001</v>
      </c>
      <c r="I29" s="112">
        <f t="shared" si="6"/>
        <v>7.7316596751896993</v>
      </c>
      <c r="J29" s="112">
        <f t="shared" si="6"/>
        <v>0</v>
      </c>
      <c r="K29" s="112">
        <f t="shared" si="6"/>
        <v>1.28860994586495</v>
      </c>
      <c r="L29" s="112">
        <f t="shared" si="6"/>
        <v>0</v>
      </c>
      <c r="M29" s="112">
        <f t="shared" si="6"/>
        <v>306.68916711585814</v>
      </c>
      <c r="N29" s="112">
        <f t="shared" si="6"/>
        <v>12.051221798091444</v>
      </c>
      <c r="O29" s="112">
        <f t="shared" si="6"/>
        <v>35.96662239894782</v>
      </c>
      <c r="P29" s="112">
        <f t="shared" si="6"/>
        <v>0</v>
      </c>
      <c r="Q29" s="112">
        <f t="shared" si="6"/>
        <v>35.96662239894782</v>
      </c>
      <c r="R29" s="186">
        <f>SUM(M29,N29,Q29)</f>
        <v>354.70701131289741</v>
      </c>
      <c r="S29" s="112">
        <f t="shared" si="6"/>
        <v>3543.1906837963979</v>
      </c>
      <c r="T29" s="112">
        <f t="shared" si="6"/>
        <v>28.211251748113039</v>
      </c>
      <c r="U29" s="113">
        <f>SUM(R29:T30)</f>
        <v>3926.1089468574087</v>
      </c>
    </row>
    <row r="30" spans="2:21" s="4" customFormat="1" ht="24" customHeight="1" x14ac:dyDescent="0.25">
      <c r="B30" s="90"/>
      <c r="C30" s="88"/>
      <c r="D30" s="96"/>
      <c r="E30" s="3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3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76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43749</v>
      </c>
      <c r="E4" s="153"/>
      <c r="F4" s="166" t="s">
        <v>14</v>
      </c>
      <c r="G4" s="167"/>
      <c r="H4" s="167"/>
      <c r="I4" s="168"/>
      <c r="J4" s="175" t="s">
        <v>64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79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43768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54">
        <v>1</v>
      </c>
      <c r="C8" s="83" t="s">
        <v>6</v>
      </c>
      <c r="D8" s="84"/>
      <c r="E8" s="85"/>
      <c r="F8" s="98" t="s">
        <v>74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4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4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49">
        <v>4</v>
      </c>
      <c r="C11" s="77" t="s">
        <v>9</v>
      </c>
      <c r="D11" s="78"/>
      <c r="E11" s="79"/>
      <c r="F11" s="107" t="s">
        <v>75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53" t="s">
        <v>19</v>
      </c>
      <c r="N12" s="19" t="s">
        <v>21</v>
      </c>
      <c r="O12" s="159" t="s">
        <v>20</v>
      </c>
      <c r="P12" s="161"/>
      <c r="Q12" s="52" t="s">
        <v>20</v>
      </c>
      <c r="R12" s="5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290</v>
      </c>
      <c r="G14" s="74">
        <v>32</v>
      </c>
      <c r="H14" s="74">
        <v>0</v>
      </c>
      <c r="I14" s="74">
        <v>2</v>
      </c>
      <c r="J14" s="74">
        <v>0</v>
      </c>
      <c r="K14" s="74">
        <v>0</v>
      </c>
      <c r="L14" s="74">
        <v>0</v>
      </c>
      <c r="M14" s="74">
        <f>SUM(F14:L15)</f>
        <v>324</v>
      </c>
      <c r="N14" s="74">
        <v>4</v>
      </c>
      <c r="O14" s="74">
        <v>24</v>
      </c>
      <c r="P14" s="74">
        <v>0</v>
      </c>
      <c r="Q14" s="74">
        <f>SUM(O14:P15)</f>
        <v>24</v>
      </c>
      <c r="R14" s="74">
        <f>SUM(M14,N14,Q14)</f>
        <v>352</v>
      </c>
      <c r="S14" s="75">
        <v>2420</v>
      </c>
      <c r="T14" s="74">
        <v>29</v>
      </c>
      <c r="U14" s="76">
        <f>SUM(R14:T15)</f>
        <v>2801</v>
      </c>
    </row>
    <row r="15" spans="2:21" s="4" customFormat="1" ht="24" customHeight="1" x14ac:dyDescent="0.25">
      <c r="B15" s="90"/>
      <c r="C15" s="88"/>
      <c r="D15" s="89"/>
      <c r="E15" s="4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48"/>
      <c r="C16" s="50"/>
      <c r="D16" s="27"/>
      <c r="E16" s="55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182">
        <f t="shared" ref="F17:Q17" si="1">100/F16</f>
        <v>1.7012589316093911</v>
      </c>
      <c r="G17" s="182">
        <f t="shared" si="1"/>
        <v>1.7012589316093911</v>
      </c>
      <c r="H17" s="182">
        <f t="shared" si="1"/>
        <v>1.7012589316093911</v>
      </c>
      <c r="I17" s="182">
        <f t="shared" si="1"/>
        <v>1.7012589316093911</v>
      </c>
      <c r="J17" s="182">
        <f t="shared" si="1"/>
        <v>1.7012589316093911</v>
      </c>
      <c r="K17" s="182">
        <f t="shared" si="1"/>
        <v>1.7012589316093911</v>
      </c>
      <c r="L17" s="182">
        <f t="shared" si="1"/>
        <v>1.7012589316093911</v>
      </c>
      <c r="M17" s="182">
        <f t="shared" si="1"/>
        <v>1.7012589316093911</v>
      </c>
      <c r="N17" s="182">
        <f t="shared" si="1"/>
        <v>1.8814675446848539</v>
      </c>
      <c r="O17" s="182">
        <f t="shared" si="1"/>
        <v>1.893939393939394</v>
      </c>
      <c r="P17" s="182">
        <f t="shared" si="1"/>
        <v>1.893939393939394</v>
      </c>
      <c r="Q17" s="182">
        <f t="shared" si="1"/>
        <v>1.893939393939394</v>
      </c>
      <c r="R17" s="182"/>
      <c r="S17" s="182">
        <f>100/S16</f>
        <v>1.7739932588256166</v>
      </c>
      <c r="T17" s="182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55" t="s">
        <v>22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183">
        <f t="shared" ref="F19:Q19" si="2">F14*F17</f>
        <v>493.36509016672341</v>
      </c>
      <c r="G19" s="183">
        <f t="shared" si="2"/>
        <v>54.440285811500516</v>
      </c>
      <c r="H19" s="183">
        <f t="shared" si="2"/>
        <v>0</v>
      </c>
      <c r="I19" s="183">
        <f t="shared" si="2"/>
        <v>3.4025178632187822</v>
      </c>
      <c r="J19" s="183">
        <f t="shared" si="2"/>
        <v>0</v>
      </c>
      <c r="K19" s="183">
        <f t="shared" si="2"/>
        <v>0</v>
      </c>
      <c r="L19" s="183">
        <f t="shared" si="2"/>
        <v>0</v>
      </c>
      <c r="M19" s="183">
        <f t="shared" si="2"/>
        <v>551.20789384144268</v>
      </c>
      <c r="N19" s="183">
        <f t="shared" si="2"/>
        <v>7.5258701787394156</v>
      </c>
      <c r="O19" s="183">
        <f t="shared" si="2"/>
        <v>45.454545454545453</v>
      </c>
      <c r="P19" s="183">
        <f t="shared" si="2"/>
        <v>0</v>
      </c>
      <c r="Q19" s="183">
        <f t="shared" si="2"/>
        <v>45.454545454545453</v>
      </c>
      <c r="R19" s="183">
        <f>SUM(M19,N19,Q19)</f>
        <v>604.18830947472759</v>
      </c>
      <c r="S19" s="183">
        <f>S14*S17</f>
        <v>4293.0636863579921</v>
      </c>
      <c r="T19" s="183">
        <f>T14*T17</f>
        <v>52.027269465374957</v>
      </c>
      <c r="U19" s="97">
        <f>SUM(R19:T20)</f>
        <v>4949.2792652980943</v>
      </c>
    </row>
    <row r="20" spans="2:21" s="4" customFormat="1" ht="24" customHeight="1" x14ac:dyDescent="0.25">
      <c r="B20" s="90"/>
      <c r="C20" s="88"/>
      <c r="D20" s="96"/>
      <c r="E20" s="47" t="s">
        <v>24</v>
      </c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97"/>
    </row>
    <row r="21" spans="2:21" s="4" customFormat="1" ht="24" customHeight="1" x14ac:dyDescent="0.25">
      <c r="B21" s="48"/>
      <c r="C21" s="50"/>
      <c r="D21" s="27"/>
      <c r="E21" s="55" t="s">
        <v>68</v>
      </c>
      <c r="F21" s="56">
        <v>129.19999999999999</v>
      </c>
      <c r="G21" s="56">
        <v>129.19999999999999</v>
      </c>
      <c r="H21" s="56">
        <v>129.19999999999999</v>
      </c>
      <c r="I21" s="56">
        <v>129.19999999999999</v>
      </c>
      <c r="J21" s="56">
        <v>129.19999999999999</v>
      </c>
      <c r="K21" s="56">
        <v>129.19999999999999</v>
      </c>
      <c r="L21" s="56">
        <v>129.19999999999999</v>
      </c>
      <c r="M21" s="56">
        <v>129.19999999999999</v>
      </c>
      <c r="N21" s="56">
        <v>129.1</v>
      </c>
      <c r="O21" s="56">
        <v>124.8</v>
      </c>
      <c r="P21" s="56">
        <v>124.8</v>
      </c>
      <c r="Q21" s="56">
        <v>124.8</v>
      </c>
      <c r="R21" s="56"/>
      <c r="S21" s="56">
        <v>118.9</v>
      </c>
      <c r="T21" s="5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184">
        <f>100/F21</f>
        <v>0.77399380804953566</v>
      </c>
      <c r="G22" s="184">
        <f>100/G21</f>
        <v>0.77399380804953566</v>
      </c>
      <c r="H22" s="184">
        <f t="shared" ref="H22:T22" si="3">100/H21</f>
        <v>0.77399380804953566</v>
      </c>
      <c r="I22" s="184">
        <f t="shared" si="3"/>
        <v>0.77399380804953566</v>
      </c>
      <c r="J22" s="184">
        <f t="shared" si="3"/>
        <v>0.77399380804953566</v>
      </c>
      <c r="K22" s="184">
        <f t="shared" si="3"/>
        <v>0.77399380804953566</v>
      </c>
      <c r="L22" s="184">
        <f t="shared" si="3"/>
        <v>0.77399380804953566</v>
      </c>
      <c r="M22" s="184">
        <f t="shared" si="3"/>
        <v>0.77399380804953566</v>
      </c>
      <c r="N22" s="184">
        <f t="shared" si="3"/>
        <v>0.77459333849728895</v>
      </c>
      <c r="O22" s="184">
        <f t="shared" si="3"/>
        <v>0.80128205128205132</v>
      </c>
      <c r="P22" s="184">
        <f t="shared" si="3"/>
        <v>0.80128205128205132</v>
      </c>
      <c r="Q22" s="184">
        <f t="shared" si="3"/>
        <v>0.80128205128205132</v>
      </c>
      <c r="R22" s="184"/>
      <c r="S22" s="184">
        <f t="shared" si="3"/>
        <v>0.84104289318755254</v>
      </c>
      <c r="T22" s="184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47" t="s">
        <v>22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185">
        <f>F19*F22</f>
        <v>381.86152489684474</v>
      </c>
      <c r="G24" s="185">
        <f>G19*G22</f>
        <v>42.13644412654839</v>
      </c>
      <c r="H24" s="185">
        <f t="shared" ref="H24:T24" si="4">H19*H22</f>
        <v>0</v>
      </c>
      <c r="I24" s="185">
        <f t="shared" si="4"/>
        <v>2.6335277579092744</v>
      </c>
      <c r="J24" s="185">
        <f t="shared" si="4"/>
        <v>0</v>
      </c>
      <c r="K24" s="185">
        <f t="shared" si="4"/>
        <v>0</v>
      </c>
      <c r="L24" s="185">
        <f t="shared" si="4"/>
        <v>0</v>
      </c>
      <c r="M24" s="185">
        <f t="shared" si="4"/>
        <v>426.63149678130242</v>
      </c>
      <c r="N24" s="185">
        <f t="shared" si="4"/>
        <v>5.8294889068469526</v>
      </c>
      <c r="O24" s="185">
        <f t="shared" si="4"/>
        <v>36.421911421911425</v>
      </c>
      <c r="P24" s="185">
        <f t="shared" si="4"/>
        <v>0</v>
      </c>
      <c r="Q24" s="185">
        <f t="shared" si="4"/>
        <v>36.421911421911425</v>
      </c>
      <c r="R24" s="185">
        <f>SUM(M24,N24,Q24)</f>
        <v>468.88289711006081</v>
      </c>
      <c r="S24" s="185">
        <f t="shared" si="4"/>
        <v>3610.6507034129454</v>
      </c>
      <c r="T24" s="185">
        <f t="shared" si="4"/>
        <v>48.760327521438576</v>
      </c>
      <c r="U24" s="111">
        <f>SUM(R24:T25)</f>
        <v>4128.2939280444443</v>
      </c>
    </row>
    <row r="25" spans="2:21" s="4" customFormat="1" ht="24" customHeight="1" x14ac:dyDescent="0.25">
      <c r="B25" s="90"/>
      <c r="C25" s="88"/>
      <c r="D25" s="96"/>
      <c r="E25" s="47" t="s">
        <v>24</v>
      </c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11"/>
    </row>
    <row r="26" spans="2:21" s="4" customFormat="1" ht="24" customHeight="1" x14ac:dyDescent="0.25">
      <c r="B26" s="48"/>
      <c r="C26" s="50"/>
      <c r="D26" s="27"/>
      <c r="E26" s="55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0.93632958801498134</v>
      </c>
      <c r="G27" s="62">
        <f t="shared" ref="G27:T27" si="5">100/G26</f>
        <v>0.93632958801498134</v>
      </c>
      <c r="H27" s="62">
        <f t="shared" si="5"/>
        <v>0.93632958801498134</v>
      </c>
      <c r="I27" s="62">
        <f t="shared" si="5"/>
        <v>0.93632958801498134</v>
      </c>
      <c r="J27" s="62">
        <f t="shared" si="5"/>
        <v>0.93632958801498134</v>
      </c>
      <c r="K27" s="62">
        <f t="shared" si="5"/>
        <v>0.93632958801498134</v>
      </c>
      <c r="L27" s="62">
        <f t="shared" si="5"/>
        <v>0.93632958801498134</v>
      </c>
      <c r="M27" s="62">
        <f t="shared" si="5"/>
        <v>0.93632958801498134</v>
      </c>
      <c r="N27" s="62">
        <f t="shared" si="5"/>
        <v>0.91996320147194111</v>
      </c>
      <c r="O27" s="62">
        <f t="shared" si="5"/>
        <v>0.95328884652049561</v>
      </c>
      <c r="P27" s="62">
        <f t="shared" si="5"/>
        <v>0.95328884652049561</v>
      </c>
      <c r="Q27" s="62">
        <f t="shared" si="5"/>
        <v>0.95328884652049561</v>
      </c>
      <c r="R27" s="62"/>
      <c r="S27" s="62">
        <f t="shared" si="5"/>
        <v>1.0214504596527068</v>
      </c>
      <c r="T27" s="62">
        <f t="shared" si="5"/>
        <v>1.7123287671232876</v>
      </c>
      <c r="U27" s="59"/>
    </row>
    <row r="28" spans="2:21" s="4" customFormat="1" ht="24" customHeight="1" x14ac:dyDescent="0.25">
      <c r="B28" s="90"/>
      <c r="C28" s="88"/>
      <c r="D28" s="96"/>
      <c r="E28" s="4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357.5482442854352</v>
      </c>
      <c r="G29" s="112">
        <f t="shared" ref="G29:T29" si="6">G24*G27</f>
        <v>39.453599369427337</v>
      </c>
      <c r="H29" s="112">
        <f t="shared" si="6"/>
        <v>0</v>
      </c>
      <c r="I29" s="112">
        <f t="shared" si="6"/>
        <v>2.4658499605892086</v>
      </c>
      <c r="J29" s="112">
        <f t="shared" si="6"/>
        <v>0</v>
      </c>
      <c r="K29" s="112">
        <f t="shared" si="6"/>
        <v>0</v>
      </c>
      <c r="L29" s="112">
        <f t="shared" si="6"/>
        <v>0</v>
      </c>
      <c r="M29" s="112">
        <f t="shared" si="6"/>
        <v>399.46769361545171</v>
      </c>
      <c r="N29" s="112">
        <f t="shared" si="6"/>
        <v>5.3629152776880886</v>
      </c>
      <c r="O29" s="112">
        <f t="shared" si="6"/>
        <v>34.720601927465609</v>
      </c>
      <c r="P29" s="112">
        <f t="shared" si="6"/>
        <v>0</v>
      </c>
      <c r="Q29" s="112">
        <f t="shared" si="6"/>
        <v>34.720601927465609</v>
      </c>
      <c r="R29" s="186">
        <f>SUM(M29,N29,Q29)</f>
        <v>439.55121082060543</v>
      </c>
      <c r="S29" s="112">
        <f t="shared" si="6"/>
        <v>3688.1008206465222</v>
      </c>
      <c r="T29" s="112">
        <f t="shared" si="6"/>
        <v>83.493711509312632</v>
      </c>
      <c r="U29" s="113">
        <f>SUM(R29:T30)</f>
        <v>4211.1457429764405</v>
      </c>
    </row>
    <row r="30" spans="2:21" s="4" customFormat="1" ht="24" customHeight="1" x14ac:dyDescent="0.25">
      <c r="B30" s="90"/>
      <c r="C30" s="88"/>
      <c r="D30" s="96"/>
      <c r="E30" s="4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4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76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43759</v>
      </c>
      <c r="E4" s="153"/>
      <c r="F4" s="166" t="s">
        <v>14</v>
      </c>
      <c r="G4" s="167"/>
      <c r="H4" s="167"/>
      <c r="I4" s="168"/>
      <c r="J4" s="175" t="s">
        <v>78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79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43768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54">
        <v>1</v>
      </c>
      <c r="C8" s="83" t="s">
        <v>6</v>
      </c>
      <c r="D8" s="84"/>
      <c r="E8" s="85"/>
      <c r="F8" s="98" t="s">
        <v>74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4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4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49">
        <v>4</v>
      </c>
      <c r="C11" s="77" t="s">
        <v>9</v>
      </c>
      <c r="D11" s="78"/>
      <c r="E11" s="79"/>
      <c r="F11" s="107" t="s">
        <v>75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53" t="s">
        <v>19</v>
      </c>
      <c r="N12" s="19" t="s">
        <v>21</v>
      </c>
      <c r="O12" s="159" t="s">
        <v>20</v>
      </c>
      <c r="P12" s="161"/>
      <c r="Q12" s="52" t="s">
        <v>20</v>
      </c>
      <c r="R12" s="5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220</v>
      </c>
      <c r="G14" s="74">
        <v>47</v>
      </c>
      <c r="H14" s="74">
        <v>5</v>
      </c>
      <c r="I14" s="74">
        <v>8</v>
      </c>
      <c r="J14" s="74">
        <v>2</v>
      </c>
      <c r="K14" s="74">
        <v>1</v>
      </c>
      <c r="L14" s="74">
        <v>3</v>
      </c>
      <c r="M14" s="74">
        <f>SUM(F14:L15)</f>
        <v>286</v>
      </c>
      <c r="N14" s="74">
        <v>13</v>
      </c>
      <c r="O14" s="74">
        <v>22</v>
      </c>
      <c r="P14" s="74">
        <v>0</v>
      </c>
      <c r="Q14" s="74">
        <f>SUM(O14:P15)</f>
        <v>22</v>
      </c>
      <c r="R14" s="74">
        <f>SUM(M14,N14,Q14)</f>
        <v>321</v>
      </c>
      <c r="S14" s="75">
        <v>2231</v>
      </c>
      <c r="T14" s="74">
        <v>23</v>
      </c>
      <c r="U14" s="76">
        <f>SUM(R14:T15)</f>
        <v>2575</v>
      </c>
    </row>
    <row r="15" spans="2:21" s="4" customFormat="1" ht="24" customHeight="1" x14ac:dyDescent="0.25">
      <c r="B15" s="90"/>
      <c r="C15" s="88"/>
      <c r="D15" s="89"/>
      <c r="E15" s="4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48"/>
      <c r="C16" s="50"/>
      <c r="D16" s="27"/>
      <c r="E16" s="55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182">
        <f t="shared" ref="F17:Q17" si="1">100/F16</f>
        <v>1.7012589316093911</v>
      </c>
      <c r="G17" s="182">
        <f t="shared" si="1"/>
        <v>1.7012589316093911</v>
      </c>
      <c r="H17" s="182">
        <f t="shared" si="1"/>
        <v>1.7012589316093911</v>
      </c>
      <c r="I17" s="182">
        <f t="shared" si="1"/>
        <v>1.7012589316093911</v>
      </c>
      <c r="J17" s="182">
        <f t="shared" si="1"/>
        <v>1.7012589316093911</v>
      </c>
      <c r="K17" s="182">
        <f t="shared" si="1"/>
        <v>1.7012589316093911</v>
      </c>
      <c r="L17" s="182">
        <f t="shared" si="1"/>
        <v>1.7012589316093911</v>
      </c>
      <c r="M17" s="182">
        <f t="shared" si="1"/>
        <v>1.7012589316093911</v>
      </c>
      <c r="N17" s="182">
        <f t="shared" si="1"/>
        <v>1.8814675446848539</v>
      </c>
      <c r="O17" s="182">
        <f t="shared" si="1"/>
        <v>1.893939393939394</v>
      </c>
      <c r="P17" s="182">
        <f t="shared" si="1"/>
        <v>1.893939393939394</v>
      </c>
      <c r="Q17" s="182">
        <f t="shared" si="1"/>
        <v>1.893939393939394</v>
      </c>
      <c r="R17" s="182"/>
      <c r="S17" s="182">
        <f>100/S16</f>
        <v>1.7739932588256166</v>
      </c>
      <c r="T17" s="182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55" t="s">
        <v>22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183">
        <f t="shared" ref="F19:Q19" si="2">F14*F17</f>
        <v>374.27696495406605</v>
      </c>
      <c r="G19" s="183">
        <f t="shared" si="2"/>
        <v>79.959169785641379</v>
      </c>
      <c r="H19" s="183">
        <f t="shared" si="2"/>
        <v>8.5062946580469561</v>
      </c>
      <c r="I19" s="183">
        <f t="shared" si="2"/>
        <v>13.610071452875129</v>
      </c>
      <c r="J19" s="183">
        <f t="shared" si="2"/>
        <v>3.4025178632187822</v>
      </c>
      <c r="K19" s="183">
        <f t="shared" si="2"/>
        <v>1.7012589316093911</v>
      </c>
      <c r="L19" s="183">
        <f t="shared" si="2"/>
        <v>5.1037767948281729</v>
      </c>
      <c r="M19" s="183">
        <f t="shared" si="2"/>
        <v>486.56005444028585</v>
      </c>
      <c r="N19" s="183">
        <f t="shared" si="2"/>
        <v>24.459078080903101</v>
      </c>
      <c r="O19" s="183">
        <f t="shared" si="2"/>
        <v>41.666666666666671</v>
      </c>
      <c r="P19" s="183">
        <f t="shared" si="2"/>
        <v>0</v>
      </c>
      <c r="Q19" s="183">
        <f t="shared" si="2"/>
        <v>41.666666666666671</v>
      </c>
      <c r="R19" s="183">
        <f>SUM(M19,N19,Q19)</f>
        <v>552.68579918785565</v>
      </c>
      <c r="S19" s="183">
        <f>S14*S17</f>
        <v>3957.7789604399509</v>
      </c>
      <c r="T19" s="183">
        <f>T14*T17</f>
        <v>41.263006817366346</v>
      </c>
      <c r="U19" s="97">
        <f>SUM(R19:T20)</f>
        <v>4551.7277664451731</v>
      </c>
    </row>
    <row r="20" spans="2:21" s="4" customFormat="1" ht="24" customHeight="1" x14ac:dyDescent="0.25">
      <c r="B20" s="90"/>
      <c r="C20" s="88"/>
      <c r="D20" s="96"/>
      <c r="E20" s="47" t="s">
        <v>24</v>
      </c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97"/>
    </row>
    <row r="21" spans="2:21" s="4" customFormat="1" ht="24" customHeight="1" x14ac:dyDescent="0.25">
      <c r="B21" s="48"/>
      <c r="C21" s="50"/>
      <c r="D21" s="27"/>
      <c r="E21" s="55" t="s">
        <v>68</v>
      </c>
      <c r="F21" s="56">
        <v>118.3</v>
      </c>
      <c r="G21" s="56">
        <v>118.3</v>
      </c>
      <c r="H21" s="56">
        <v>118.3</v>
      </c>
      <c r="I21" s="56">
        <v>118.3</v>
      </c>
      <c r="J21" s="56">
        <v>118.3</v>
      </c>
      <c r="K21" s="56">
        <v>118.3</v>
      </c>
      <c r="L21" s="56">
        <v>118.3</v>
      </c>
      <c r="M21" s="56">
        <v>118.3</v>
      </c>
      <c r="N21" s="56">
        <v>126.7</v>
      </c>
      <c r="O21" s="56">
        <v>115.1</v>
      </c>
      <c r="P21" s="56">
        <v>115.1</v>
      </c>
      <c r="Q21" s="56">
        <v>115.1</v>
      </c>
      <c r="R21" s="56"/>
      <c r="S21" s="56">
        <v>102.2</v>
      </c>
      <c r="T21" s="5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184">
        <f>100/F21</f>
        <v>0.84530853761622993</v>
      </c>
      <c r="G22" s="184">
        <f>100/G21</f>
        <v>0.84530853761622993</v>
      </c>
      <c r="H22" s="184">
        <f t="shared" ref="H22:T22" si="3">100/H21</f>
        <v>0.84530853761622993</v>
      </c>
      <c r="I22" s="184">
        <f t="shared" si="3"/>
        <v>0.84530853761622993</v>
      </c>
      <c r="J22" s="184">
        <f t="shared" si="3"/>
        <v>0.84530853761622993</v>
      </c>
      <c r="K22" s="184">
        <f t="shared" si="3"/>
        <v>0.84530853761622993</v>
      </c>
      <c r="L22" s="184">
        <f t="shared" si="3"/>
        <v>0.84530853761622993</v>
      </c>
      <c r="M22" s="184">
        <f t="shared" si="3"/>
        <v>0.84530853761622993</v>
      </c>
      <c r="N22" s="184">
        <f t="shared" si="3"/>
        <v>0.78926598263614833</v>
      </c>
      <c r="O22" s="184">
        <f t="shared" si="3"/>
        <v>0.86880973066898348</v>
      </c>
      <c r="P22" s="184">
        <f t="shared" si="3"/>
        <v>0.86880973066898348</v>
      </c>
      <c r="Q22" s="184">
        <f t="shared" si="3"/>
        <v>0.86880973066898348</v>
      </c>
      <c r="R22" s="184"/>
      <c r="S22" s="184">
        <f t="shared" si="3"/>
        <v>0.97847358121330719</v>
      </c>
      <c r="T22" s="184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47" t="s">
        <v>22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185">
        <f>F19*F22</f>
        <v>316.37951390876253</v>
      </c>
      <c r="G24" s="185">
        <f>G19*G22</f>
        <v>67.590168880508344</v>
      </c>
      <c r="H24" s="185">
        <f t="shared" ref="H24:T24" si="4">H19*H22</f>
        <v>7.1904434979264211</v>
      </c>
      <c r="I24" s="185">
        <f t="shared" si="4"/>
        <v>11.504709596682273</v>
      </c>
      <c r="J24" s="185">
        <f t="shared" si="4"/>
        <v>2.8761773991705684</v>
      </c>
      <c r="K24" s="185">
        <f t="shared" si="4"/>
        <v>1.4380886995852842</v>
      </c>
      <c r="L24" s="185">
        <f t="shared" si="4"/>
        <v>4.3142660987558523</v>
      </c>
      <c r="M24" s="185">
        <f t="shared" si="4"/>
        <v>411.29336808139124</v>
      </c>
      <c r="N24" s="185">
        <f t="shared" si="4"/>
        <v>19.304718295898262</v>
      </c>
      <c r="O24" s="185">
        <f t="shared" si="4"/>
        <v>36.200405444540984</v>
      </c>
      <c r="P24" s="185">
        <f t="shared" si="4"/>
        <v>0</v>
      </c>
      <c r="Q24" s="185">
        <f t="shared" si="4"/>
        <v>36.200405444540984</v>
      </c>
      <c r="R24" s="185">
        <f>SUM(M24,N24,Q24)</f>
        <v>466.79849182183051</v>
      </c>
      <c r="S24" s="185">
        <f t="shared" si="4"/>
        <v>3872.5821530723588</v>
      </c>
      <c r="T24" s="185">
        <f t="shared" si="4"/>
        <v>38.67198389631335</v>
      </c>
      <c r="U24" s="111">
        <f>SUM(R24:T25)</f>
        <v>4378.0526287905031</v>
      </c>
    </row>
    <row r="25" spans="2:21" s="4" customFormat="1" ht="24" customHeight="1" x14ac:dyDescent="0.25">
      <c r="B25" s="90"/>
      <c r="C25" s="88"/>
      <c r="D25" s="96"/>
      <c r="E25" s="47" t="s">
        <v>24</v>
      </c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11"/>
    </row>
    <row r="26" spans="2:21" s="4" customFormat="1" ht="24" customHeight="1" x14ac:dyDescent="0.25">
      <c r="B26" s="48"/>
      <c r="C26" s="50"/>
      <c r="D26" s="27"/>
      <c r="E26" s="55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0.93632958801498134</v>
      </c>
      <c r="G27" s="62">
        <f t="shared" ref="G27:T27" si="5">100/G26</f>
        <v>0.93632958801498134</v>
      </c>
      <c r="H27" s="62">
        <f t="shared" si="5"/>
        <v>0.93632958801498134</v>
      </c>
      <c r="I27" s="62">
        <f t="shared" si="5"/>
        <v>0.93632958801498134</v>
      </c>
      <c r="J27" s="62">
        <f t="shared" si="5"/>
        <v>0.93632958801498134</v>
      </c>
      <c r="K27" s="62">
        <f t="shared" si="5"/>
        <v>0.93632958801498134</v>
      </c>
      <c r="L27" s="62">
        <f t="shared" si="5"/>
        <v>0.93632958801498134</v>
      </c>
      <c r="M27" s="62">
        <f t="shared" si="5"/>
        <v>0.93632958801498134</v>
      </c>
      <c r="N27" s="62">
        <f t="shared" si="5"/>
        <v>0.91996320147194111</v>
      </c>
      <c r="O27" s="62">
        <f t="shared" si="5"/>
        <v>0.95328884652049561</v>
      </c>
      <c r="P27" s="62">
        <f t="shared" si="5"/>
        <v>0.95328884652049561</v>
      </c>
      <c r="Q27" s="62">
        <f t="shared" si="5"/>
        <v>0.95328884652049561</v>
      </c>
      <c r="R27" s="62"/>
      <c r="S27" s="62">
        <f t="shared" si="5"/>
        <v>1.0214504596527068</v>
      </c>
      <c r="T27" s="62">
        <f t="shared" si="5"/>
        <v>1.7123287671232876</v>
      </c>
      <c r="U27" s="59"/>
    </row>
    <row r="28" spans="2:21" s="4" customFormat="1" ht="24" customHeight="1" x14ac:dyDescent="0.25">
      <c r="B28" s="90"/>
      <c r="C28" s="88"/>
      <c r="D28" s="96"/>
      <c r="E28" s="4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296.23549991457168</v>
      </c>
      <c r="G29" s="112">
        <f t="shared" ref="G29:T29" si="6">G24*G27</f>
        <v>63.286674981749393</v>
      </c>
      <c r="H29" s="112">
        <f t="shared" si="6"/>
        <v>6.7326249980584469</v>
      </c>
      <c r="I29" s="112">
        <f t="shared" si="6"/>
        <v>10.772199996893516</v>
      </c>
      <c r="J29" s="112">
        <f t="shared" si="6"/>
        <v>2.693049999223379</v>
      </c>
      <c r="K29" s="112">
        <f t="shared" si="6"/>
        <v>1.3465249996116895</v>
      </c>
      <c r="L29" s="112">
        <f t="shared" si="6"/>
        <v>4.039574998835068</v>
      </c>
      <c r="M29" s="112">
        <f t="shared" si="6"/>
        <v>385.10614988894315</v>
      </c>
      <c r="N29" s="112">
        <f t="shared" si="6"/>
        <v>17.759630447008519</v>
      </c>
      <c r="O29" s="112">
        <f t="shared" si="6"/>
        <v>34.509442749800741</v>
      </c>
      <c r="P29" s="112">
        <f t="shared" si="6"/>
        <v>0</v>
      </c>
      <c r="Q29" s="112">
        <f t="shared" si="6"/>
        <v>34.509442749800741</v>
      </c>
      <c r="R29" s="186">
        <f>SUM(M29,N29,Q29)</f>
        <v>437.3752230857524</v>
      </c>
      <c r="S29" s="112">
        <f t="shared" si="6"/>
        <v>3955.6508202986297</v>
      </c>
      <c r="T29" s="112">
        <f t="shared" si="6"/>
        <v>66.219150507385876</v>
      </c>
      <c r="U29" s="113">
        <f>SUM(R29:T30)</f>
        <v>4459.2451938917684</v>
      </c>
    </row>
    <row r="30" spans="2:21" s="4" customFormat="1" ht="24" customHeight="1" x14ac:dyDescent="0.25">
      <c r="B30" s="90"/>
      <c r="C30" s="88"/>
      <c r="D30" s="96"/>
      <c r="E30" s="4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4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2019-10-31T07:52:02Z</cp:lastPrinted>
  <dcterms:created xsi:type="dcterms:W3CDTF">2019-09-10T08:33:34Z</dcterms:created>
  <dcterms:modified xsi:type="dcterms:W3CDTF">2019-10-31T12:01:42Z</dcterms:modified>
</cp:coreProperties>
</file>