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"/>
    </mc:Choice>
  </mc:AlternateContent>
  <bookViews>
    <workbookView xWindow="0" yWindow="0" windowWidth="28800" windowHeight="12435"/>
  </bookViews>
  <sheets>
    <sheet name="6.9.2019" sheetId="1" r:id="rId1"/>
    <sheet name="16.9.2019" sheetId="2" r:id="rId2"/>
    <sheet name="11.10.2019" sheetId="3" r:id="rId3"/>
    <sheet name="21.10.2019" sheetId="4" r:id="rId4"/>
  </sheets>
  <definedNames>
    <definedName name="_xlnm.Print_Area" localSheetId="2">'11.10.2019'!$B$2:$U$46</definedName>
    <definedName name="_xlnm.Print_Area" localSheetId="1">'16.9.2019'!$B$2:$U$46</definedName>
    <definedName name="_xlnm.Print_Area" localSheetId="3">'21.10.2019'!$B$2:$U$46</definedName>
    <definedName name="_xlnm.Print_Area" localSheetId="0">'6.9.2019'!$B$2:$U$46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6" i="4"/>
  <c r="T17" i="4" s="1"/>
  <c r="T19" i="4" s="1"/>
  <c r="T24" i="4" s="1"/>
  <c r="T29" i="4" s="1"/>
  <c r="S16" i="4"/>
  <c r="S17" i="4" s="1"/>
  <c r="S19" i="4" s="1"/>
  <c r="S24" i="4" s="1"/>
  <c r="S29" i="4" s="1"/>
  <c r="Q16" i="4"/>
  <c r="Q17" i="4" s="1"/>
  <c r="P16" i="4"/>
  <c r="P17" i="4" s="1"/>
  <c r="P19" i="4" s="1"/>
  <c r="P24" i="4" s="1"/>
  <c r="P29" i="4" s="1"/>
  <c r="O16" i="4"/>
  <c r="O17" i="4" s="1"/>
  <c r="O19" i="4" s="1"/>
  <c r="O24" i="4" s="1"/>
  <c r="O29" i="4" s="1"/>
  <c r="N16" i="4"/>
  <c r="N17" i="4" s="1"/>
  <c r="N19" i="4" s="1"/>
  <c r="N24" i="4" s="1"/>
  <c r="N29" i="4" s="1"/>
  <c r="M16" i="4"/>
  <c r="M17" i="4" s="1"/>
  <c r="L16" i="4"/>
  <c r="L17" i="4" s="1"/>
  <c r="L19" i="4" s="1"/>
  <c r="L24" i="4" s="1"/>
  <c r="L29" i="4" s="1"/>
  <c r="K16" i="4"/>
  <c r="K17" i="4" s="1"/>
  <c r="K19" i="4" s="1"/>
  <c r="K24" i="4" s="1"/>
  <c r="K29" i="4" s="1"/>
  <c r="J16" i="4"/>
  <c r="J17" i="4" s="1"/>
  <c r="J19" i="4" s="1"/>
  <c r="J24" i="4" s="1"/>
  <c r="J29" i="4" s="1"/>
  <c r="I16" i="4"/>
  <c r="I17" i="4" s="1"/>
  <c r="I19" i="4" s="1"/>
  <c r="I24" i="4" s="1"/>
  <c r="I29" i="4" s="1"/>
  <c r="H16" i="4"/>
  <c r="H17" i="4" s="1"/>
  <c r="H19" i="4" s="1"/>
  <c r="H24" i="4" s="1"/>
  <c r="H29" i="4" s="1"/>
  <c r="G16" i="4"/>
  <c r="G17" i="4" s="1"/>
  <c r="G19" i="4" s="1"/>
  <c r="G24" i="4" s="1"/>
  <c r="G29" i="4" s="1"/>
  <c r="F16" i="4"/>
  <c r="F17" i="4" s="1"/>
  <c r="F19" i="4" s="1"/>
  <c r="F24" i="4" s="1"/>
  <c r="F29" i="4" s="1"/>
  <c r="Q14" i="4"/>
  <c r="Q19" i="4" s="1"/>
  <c r="Q24" i="4" s="1"/>
  <c r="Q29" i="4" s="1"/>
  <c r="M14" i="4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6" i="3"/>
  <c r="T17" i="3" s="1"/>
  <c r="T19" i="3" s="1"/>
  <c r="T24" i="3" s="1"/>
  <c r="T29" i="3" s="1"/>
  <c r="S16" i="3"/>
  <c r="S17" i="3" s="1"/>
  <c r="S19" i="3" s="1"/>
  <c r="S24" i="3" s="1"/>
  <c r="S29" i="3" s="1"/>
  <c r="Q16" i="3"/>
  <c r="Q17" i="3" s="1"/>
  <c r="P16" i="3"/>
  <c r="P17" i="3" s="1"/>
  <c r="P19" i="3" s="1"/>
  <c r="P24" i="3" s="1"/>
  <c r="P29" i="3" s="1"/>
  <c r="O16" i="3"/>
  <c r="O17" i="3" s="1"/>
  <c r="O19" i="3" s="1"/>
  <c r="O24" i="3" s="1"/>
  <c r="O29" i="3" s="1"/>
  <c r="N16" i="3"/>
  <c r="N17" i="3" s="1"/>
  <c r="N19" i="3" s="1"/>
  <c r="N24" i="3" s="1"/>
  <c r="N29" i="3" s="1"/>
  <c r="M16" i="3"/>
  <c r="M17" i="3" s="1"/>
  <c r="L16" i="3"/>
  <c r="L17" i="3" s="1"/>
  <c r="L19" i="3" s="1"/>
  <c r="L24" i="3" s="1"/>
  <c r="L29" i="3" s="1"/>
  <c r="K16" i="3"/>
  <c r="K17" i="3" s="1"/>
  <c r="K19" i="3" s="1"/>
  <c r="K24" i="3" s="1"/>
  <c r="K29" i="3" s="1"/>
  <c r="J16" i="3"/>
  <c r="J17" i="3" s="1"/>
  <c r="J19" i="3" s="1"/>
  <c r="J24" i="3" s="1"/>
  <c r="J29" i="3" s="1"/>
  <c r="I16" i="3"/>
  <c r="I17" i="3" s="1"/>
  <c r="I19" i="3" s="1"/>
  <c r="I24" i="3" s="1"/>
  <c r="I29" i="3" s="1"/>
  <c r="H16" i="3"/>
  <c r="H17" i="3" s="1"/>
  <c r="H19" i="3" s="1"/>
  <c r="H24" i="3" s="1"/>
  <c r="H29" i="3" s="1"/>
  <c r="G16" i="3"/>
  <c r="G17" i="3" s="1"/>
  <c r="G19" i="3" s="1"/>
  <c r="G24" i="3" s="1"/>
  <c r="G29" i="3" s="1"/>
  <c r="F16" i="3"/>
  <c r="F17" i="3" s="1"/>
  <c r="F19" i="3" s="1"/>
  <c r="F24" i="3" s="1"/>
  <c r="F29" i="3" s="1"/>
  <c r="Q14" i="3"/>
  <c r="Q19" i="3" s="1"/>
  <c r="Q24" i="3" s="1"/>
  <c r="Q29" i="3" s="1"/>
  <c r="M14" i="3"/>
  <c r="R14" i="3" s="1"/>
  <c r="U14" i="3" s="1"/>
  <c r="M19" i="3" l="1"/>
  <c r="R19" i="3" s="1"/>
  <c r="U19" i="3" s="1"/>
  <c r="M19" i="4"/>
  <c r="R14" i="4"/>
  <c r="U14" i="4" s="1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6" i="2"/>
  <c r="T17" i="2" s="1"/>
  <c r="T19" i="2" s="1"/>
  <c r="T24" i="2" s="1"/>
  <c r="T29" i="2" s="1"/>
  <c r="S16" i="2"/>
  <c r="S17" i="2" s="1"/>
  <c r="S19" i="2" s="1"/>
  <c r="S24" i="2" s="1"/>
  <c r="S29" i="2" s="1"/>
  <c r="Q16" i="2"/>
  <c r="Q17" i="2" s="1"/>
  <c r="P16" i="2"/>
  <c r="P17" i="2" s="1"/>
  <c r="P19" i="2" s="1"/>
  <c r="P24" i="2" s="1"/>
  <c r="P29" i="2" s="1"/>
  <c r="O16" i="2"/>
  <c r="O17" i="2" s="1"/>
  <c r="O19" i="2" s="1"/>
  <c r="O24" i="2" s="1"/>
  <c r="O29" i="2" s="1"/>
  <c r="N16" i="2"/>
  <c r="N17" i="2" s="1"/>
  <c r="N19" i="2" s="1"/>
  <c r="N24" i="2" s="1"/>
  <c r="N29" i="2" s="1"/>
  <c r="M16" i="2"/>
  <c r="M17" i="2" s="1"/>
  <c r="L16" i="2"/>
  <c r="L17" i="2" s="1"/>
  <c r="L19" i="2" s="1"/>
  <c r="L24" i="2" s="1"/>
  <c r="L29" i="2" s="1"/>
  <c r="K16" i="2"/>
  <c r="K17" i="2" s="1"/>
  <c r="K19" i="2" s="1"/>
  <c r="K24" i="2" s="1"/>
  <c r="K29" i="2" s="1"/>
  <c r="J16" i="2"/>
  <c r="J17" i="2" s="1"/>
  <c r="J19" i="2" s="1"/>
  <c r="J24" i="2" s="1"/>
  <c r="J29" i="2" s="1"/>
  <c r="I16" i="2"/>
  <c r="I17" i="2" s="1"/>
  <c r="I19" i="2" s="1"/>
  <c r="I24" i="2" s="1"/>
  <c r="I29" i="2" s="1"/>
  <c r="H16" i="2"/>
  <c r="H17" i="2" s="1"/>
  <c r="H19" i="2" s="1"/>
  <c r="H24" i="2" s="1"/>
  <c r="H29" i="2" s="1"/>
  <c r="G16" i="2"/>
  <c r="G17" i="2" s="1"/>
  <c r="G19" i="2" s="1"/>
  <c r="G24" i="2" s="1"/>
  <c r="G29" i="2" s="1"/>
  <c r="F16" i="2"/>
  <c r="F17" i="2" s="1"/>
  <c r="F19" i="2" s="1"/>
  <c r="F24" i="2" s="1"/>
  <c r="F29" i="2" s="1"/>
  <c r="Q14" i="2"/>
  <c r="Q19" i="2" s="1"/>
  <c r="Q24" i="2" s="1"/>
  <c r="Q29" i="2" s="1"/>
  <c r="M14" i="2"/>
  <c r="M19" i="2" s="1"/>
  <c r="M24" i="3" l="1"/>
  <c r="R24" i="3" s="1"/>
  <c r="U24" i="3" s="1"/>
  <c r="M24" i="4"/>
  <c r="R19" i="4"/>
  <c r="U19" i="4" s="1"/>
  <c r="M24" i="2"/>
  <c r="R19" i="2"/>
  <c r="U19" i="2" s="1"/>
  <c r="R14" i="2"/>
  <c r="U14" i="2" s="1"/>
  <c r="M16" i="1"/>
  <c r="L16" i="1"/>
  <c r="K16" i="1"/>
  <c r="J16" i="1"/>
  <c r="I16" i="1"/>
  <c r="H16" i="1"/>
  <c r="G16" i="1"/>
  <c r="F16" i="1"/>
  <c r="S16" i="1"/>
  <c r="M29" i="3" l="1"/>
  <c r="R29" i="3" s="1"/>
  <c r="U29" i="3" s="1"/>
  <c r="M29" i="4"/>
  <c r="R29" i="4" s="1"/>
  <c r="U29" i="4" s="1"/>
  <c r="R24" i="4"/>
  <c r="U24" i="4" s="1"/>
  <c r="M29" i="2"/>
  <c r="R29" i="2" s="1"/>
  <c r="U29" i="2" s="1"/>
  <c r="R24" i="2"/>
  <c r="U24" i="2" s="1"/>
  <c r="N16" i="1"/>
  <c r="Q27" i="1" l="1"/>
  <c r="Q22" i="1"/>
  <c r="Q16" i="1"/>
  <c r="Q17" i="1" s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6" i="1"/>
  <c r="P17" i="1" s="1"/>
  <c r="P19" i="1" s="1"/>
  <c r="O16" i="1"/>
  <c r="L17" i="1"/>
  <c r="L19" i="1" s="1"/>
  <c r="K17" i="1"/>
  <c r="K19" i="1" s="1"/>
  <c r="I17" i="1"/>
  <c r="H17" i="1"/>
  <c r="G17" i="1"/>
  <c r="F17" i="1"/>
  <c r="O17" i="1"/>
  <c r="O19" i="1" s="1"/>
  <c r="J17" i="1"/>
  <c r="T16" i="1"/>
  <c r="T17" i="1" s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<sst xmlns="http://schemas.openxmlformats.org/spreadsheetml/2006/main" count="368" uniqueCount="81">
  <si>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</si>
  <si>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</si>
  <si>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</si>
  <si>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</si>
  <si>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</si>
  <si>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</si>
  <si>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</si>
  <si>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</si>
  <si>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</si>
  <si>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</si>
  <si>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</si>
  <si>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</si>
  <si>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</si>
  <si>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</si>
  <si>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</si>
  <si>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</si>
  <si>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</si>
  <si>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</si>
  <si>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</si>
  <si>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</si>
  <si>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</si>
  <si>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</si>
  <si>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</si>
  <si>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</si>
  <si>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</si>
  <si>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</si>
  <si>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</si>
  <si>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</si>
  <si>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</si>
  <si>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</si>
  <si>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</si>
  <si>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</si>
  <si>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</si>
  <si>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</si>
  <si>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</si>
  <si>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</si>
  <si>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</si>
  <si>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</si>
  <si>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</si>
  <si>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</si>
  <si>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</si>
  <si>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</si>
  <si>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</si>
  <si>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</si>
  <si>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</si>
  <si>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</si>
  <si>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</si>
  <si>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</si>
  <si>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</si>
  <si>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</si>
  <si>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</si>
  <si>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</si>
  <si>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</si>
  <si>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</si>
  <si>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</si>
  <si>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</si>
  <si>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</si>
  <si>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</si>
  <si>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</si>
  <si>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</si>
  <si>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</si>
  <si>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</si>
  <si>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</si>
  <si>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září</t>
  </si>
  <si>
    <t>pátek</t>
  </si>
  <si>
    <t>podzimní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</si>
  <si>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</si>
  <si>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</si>
  <si>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</si>
  <si>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</si>
  <si>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</si>
  <si>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</si>
  <si>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</si>
  <si>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II/139</t>
  </si>
  <si>
    <t>2-1760</t>
  </si>
  <si>
    <t>Silnice II. Třídy</t>
  </si>
  <si>
    <t>II-S</t>
  </si>
  <si>
    <t>Smíšený (alfa z roku 2016 - 0,99)</t>
  </si>
  <si>
    <t>pondělí</t>
  </si>
  <si>
    <t>říjen</t>
  </si>
  <si>
    <t>Protokol pro výpočet odhadu denní, týdenní a roční intenzity motorové dopravy podle TP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</si>
</sst>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2" fillId="0" borderId="5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left" vertical="center"/>
    </xf>
    <xf numFmtId="2" fontId="2" fillId="2" borderId="6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39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3" t="s">
        <v>80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  <c r="U2" s="66"/>
    </row>
    <row r="3" spans="2:21" s="3" customFormat="1" ht="24" customHeight="1" thickBot="1" x14ac:dyDescent="0.3">
      <c r="B3" s="144" t="s">
        <v>0</v>
      </c>
      <c r="C3" s="145"/>
      <c r="D3" s="150" t="s">
        <v>73</v>
      </c>
      <c r="E3" s="151"/>
      <c r="F3" s="164" t="s">
        <v>13</v>
      </c>
      <c r="G3" s="165"/>
      <c r="H3" s="165"/>
      <c r="I3" s="145"/>
      <c r="J3" s="172" t="s">
        <v>74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</row>
    <row r="4" spans="2:21" s="3" customFormat="1" ht="24" customHeight="1" x14ac:dyDescent="0.25">
      <c r="B4" s="5" t="s">
        <v>1</v>
      </c>
      <c r="C4" s="6"/>
      <c r="D4" s="152">
        <v>43714</v>
      </c>
      <c r="E4" s="153"/>
      <c r="F4" s="166" t="s">
        <v>14</v>
      </c>
      <c r="G4" s="167"/>
      <c r="H4" s="167"/>
      <c r="I4" s="168"/>
      <c r="J4" s="175" t="s">
        <v>64</v>
      </c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7"/>
    </row>
    <row r="5" spans="2:21" s="3" customFormat="1" ht="24" customHeight="1" x14ac:dyDescent="0.25">
      <c r="B5" s="7" t="s">
        <v>2</v>
      </c>
      <c r="C5" s="8"/>
      <c r="D5" s="70" t="s">
        <v>63</v>
      </c>
      <c r="E5" s="71"/>
      <c r="F5" s="169" t="s">
        <v>15</v>
      </c>
      <c r="G5" s="170"/>
      <c r="H5" s="170"/>
      <c r="I5" s="171"/>
      <c r="J5" s="178" t="s">
        <v>65</v>
      </c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80"/>
    </row>
    <row r="6" spans="2:21" s="3" customFormat="1" ht="24" customHeight="1" thickBot="1" x14ac:dyDescent="0.3">
      <c r="B6" s="9" t="s">
        <v>3</v>
      </c>
      <c r="C6" s="10"/>
      <c r="D6" s="67" t="s">
        <v>66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69"/>
    </row>
    <row r="7" spans="2:21" s="3" customFormat="1" ht="24" customHeight="1" thickBot="1" x14ac:dyDescent="0.3">
      <c r="B7" s="11" t="s">
        <v>4</v>
      </c>
      <c r="C7" s="12"/>
      <c r="D7" s="72"/>
      <c r="E7" s="73"/>
      <c r="F7" s="164" t="s">
        <v>16</v>
      </c>
      <c r="G7" s="165"/>
      <c r="H7" s="165"/>
      <c r="I7" s="145"/>
      <c r="J7" s="181">
        <v>43724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4"/>
    </row>
    <row r="8" spans="2:21" s="3" customFormat="1" ht="24" customHeight="1" x14ac:dyDescent="0.25">
      <c r="B8" s="18">
        <v>1</v>
      </c>
      <c r="C8" s="83" t="s">
        <v>6</v>
      </c>
      <c r="D8" s="84"/>
      <c r="E8" s="85"/>
      <c r="F8" s="98" t="s">
        <v>75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100"/>
    </row>
    <row r="9" spans="2:21" s="3" customFormat="1" ht="24" customHeight="1" x14ac:dyDescent="0.25">
      <c r="B9" s="14">
        <v>2</v>
      </c>
      <c r="C9" s="80" t="s">
        <v>7</v>
      </c>
      <c r="D9" s="82"/>
      <c r="E9" s="13" t="s">
        <v>39</v>
      </c>
      <c r="F9" s="101" t="s">
        <v>71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103"/>
    </row>
    <row r="10" spans="2:21" s="3" customFormat="1" ht="24" customHeight="1" x14ac:dyDescent="0.25">
      <c r="B10" s="14">
        <v>3</v>
      </c>
      <c r="C10" s="80" t="s">
        <v>8</v>
      </c>
      <c r="D10" s="81"/>
      <c r="E10" s="82"/>
      <c r="F10" s="104" t="s">
        <v>77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  <c r="U10" s="106"/>
    </row>
    <row r="11" spans="2:21" s="3" customFormat="1" ht="24" customHeight="1" thickBot="1" x14ac:dyDescent="0.3">
      <c r="B11" s="20">
        <v>4</v>
      </c>
      <c r="C11" s="77" t="s">
        <v>9</v>
      </c>
      <c r="D11" s="78"/>
      <c r="E11" s="79"/>
      <c r="F11" s="107" t="s">
        <v>76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8"/>
      <c r="U11" s="109"/>
    </row>
    <row r="12" spans="2:21" s="3" customFormat="1" ht="18" customHeight="1" x14ac:dyDescent="0.25">
      <c r="B12" s="146"/>
      <c r="C12" s="134"/>
      <c r="D12" s="134"/>
      <c r="E12" s="135"/>
      <c r="F12" s="159" t="s">
        <v>19</v>
      </c>
      <c r="G12" s="160"/>
      <c r="H12" s="160"/>
      <c r="I12" s="160"/>
      <c r="J12" s="160"/>
      <c r="K12" s="160"/>
      <c r="L12" s="161"/>
      <c r="M12" s="29" t="s">
        <v>19</v>
      </c>
      <c r="N12" s="19" t="s">
        <v>21</v>
      </c>
      <c r="O12" s="159" t="s">
        <v>20</v>
      </c>
      <c r="P12" s="161"/>
      <c r="Q12" s="30" t="s">
        <v>20</v>
      </c>
      <c r="R12" s="28" t="s">
        <v>61</v>
      </c>
      <c r="S12" s="91" t="s">
        <v>17</v>
      </c>
      <c r="T12" s="91" t="s">
        <v>18</v>
      </c>
      <c r="U12" s="93" t="s">
        <v>72</v>
      </c>
    </row>
    <row r="13" spans="2:21" s="3" customFormat="1" ht="18" customHeight="1" x14ac:dyDescent="0.25">
      <c r="B13" s="147"/>
      <c r="C13" s="137"/>
      <c r="D13" s="137"/>
      <c r="E13" s="13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2"/>
      <c r="T13" s="92"/>
      <c r="U13" s="94"/>
    </row>
    <row r="14" spans="2:21" s="4" customFormat="1" ht="24" customHeight="1" x14ac:dyDescent="0.25">
      <c r="B14" s="90">
        <v>5</v>
      </c>
      <c r="C14" s="86" t="s">
        <v>10</v>
      </c>
      <c r="D14" s="87"/>
      <c r="E14" s="15" t="s">
        <v>40</v>
      </c>
      <c r="F14" s="74">
        <v>88</v>
      </c>
      <c r="G14" s="74">
        <v>13</v>
      </c>
      <c r="H14" s="74">
        <v>0</v>
      </c>
      <c r="I14" s="74">
        <v>5</v>
      </c>
      <c r="J14" s="74">
        <v>2</v>
      </c>
      <c r="K14" s="74">
        <v>5</v>
      </c>
      <c r="L14" s="74">
        <v>2</v>
      </c>
      <c r="M14" s="74">
        <f>SUM(F14:L15)</f>
        <v>115</v>
      </c>
      <c r="N14" s="74">
        <v>4</v>
      </c>
      <c r="O14" s="74">
        <v>7</v>
      </c>
      <c r="P14" s="74">
        <v>0</v>
      </c>
      <c r="Q14" s="74">
        <f>SUM(O14:P15)</f>
        <v>7</v>
      </c>
      <c r="R14" s="74">
        <f>SUM(M14,N14,Q14)</f>
        <v>126</v>
      </c>
      <c r="S14" s="75">
        <v>539</v>
      </c>
      <c r="T14" s="74">
        <v>5</v>
      </c>
      <c r="U14" s="76">
        <f>SUM(R14:T15)</f>
        <v>670</v>
      </c>
    </row>
    <row r="15" spans="2:21" s="4" customFormat="1" ht="24" customHeight="1" x14ac:dyDescent="0.25">
      <c r="B15" s="90"/>
      <c r="C15" s="88"/>
      <c r="D15" s="89"/>
      <c r="E15" s="26" t="s">
        <v>12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5"/>
      <c r="T15" s="74"/>
      <c r="U15" s="76"/>
    </row>
    <row r="16" spans="2:21" s="4" customFormat="1" ht="24" customHeight="1" x14ac:dyDescent="0.25">
      <c r="B16" s="22"/>
      <c r="C16" s="23"/>
      <c r="D16" s="27"/>
      <c r="E16" s="24" t="s">
        <v>67</v>
      </c>
      <c r="F16" s="32">
        <f>7.21+7.96+8.1+7.99+7.73+7.4+6.71+5.68</f>
        <v>58.779999999999994</v>
      </c>
      <c r="G16" s="32">
        <f t="shared" ref="G16:M16" si="0">7.21+7.96+8.1+7.99+7.73+7.4+6.71+5.68</f>
        <v>58.779999999999994</v>
      </c>
      <c r="H16" s="32">
        <f t="shared" si="0"/>
        <v>58.779999999999994</v>
      </c>
      <c r="I16" s="32">
        <f t="shared" si="0"/>
        <v>58.779999999999994</v>
      </c>
      <c r="J16" s="32">
        <f t="shared" si="0"/>
        <v>58.779999999999994</v>
      </c>
      <c r="K16" s="32">
        <f t="shared" si="0"/>
        <v>58.779999999999994</v>
      </c>
      <c r="L16" s="32">
        <f t="shared" si="0"/>
        <v>58.779999999999994</v>
      </c>
      <c r="M16" s="32">
        <f t="shared" si="0"/>
        <v>58.779999999999994</v>
      </c>
      <c r="N16" s="32">
        <f>6.1+6.79+7.22+7.44+7.23+6.81+6.2+5.36</f>
        <v>53.150000000000006</v>
      </c>
      <c r="O16" s="32">
        <f>7.35+6.17+5.69+5.1+6.65+8.35+7.19+6.3</f>
        <v>52.8</v>
      </c>
      <c r="P16" s="32">
        <f>7.35+6.17+5.69+5.1+6.65+8.35+7.19+6.3</f>
        <v>52.8</v>
      </c>
      <c r="Q16" s="32">
        <f>7.35+6.17+5.69+5.1+6.65+8.35+7.19+6.3</f>
        <v>52.8</v>
      </c>
      <c r="R16" s="32"/>
      <c r="S16" s="31">
        <f>6.55+6.37+6.09+5.93+6.41+8.03+8.82+8.17</f>
        <v>56.37</v>
      </c>
      <c r="T16" s="32">
        <f>5.84+5.25+4.77+5.17+7.81+9.12+9.47+8.31</f>
        <v>55.74</v>
      </c>
      <c r="U16" s="33"/>
    </row>
    <row r="17" spans="2:21" s="4" customFormat="1" ht="24" customHeight="1" x14ac:dyDescent="0.25">
      <c r="B17" s="90">
        <v>6</v>
      </c>
      <c r="C17" s="86" t="s">
        <v>11</v>
      </c>
      <c r="D17" s="95"/>
      <c r="E17" s="16" t="s">
        <v>41</v>
      </c>
      <c r="F17" s="58">
        <f t="shared" ref="F17:Q17" si="1">100/F16</f>
        <v>1.7012589316093911</v>
      </c>
      <c r="G17" s="58">
        <f t="shared" si="1"/>
        <v>1.7012589316093911</v>
      </c>
      <c r="H17" s="58">
        <f t="shared" si="1"/>
        <v>1.7012589316093911</v>
      </c>
      <c r="I17" s="58">
        <f t="shared" si="1"/>
        <v>1.7012589316093911</v>
      </c>
      <c r="J17" s="58">
        <f t="shared" si="1"/>
        <v>1.7012589316093911</v>
      </c>
      <c r="K17" s="58">
        <f t="shared" si="1"/>
        <v>1.7012589316093911</v>
      </c>
      <c r="L17" s="58">
        <f t="shared" si="1"/>
        <v>1.7012589316093911</v>
      </c>
      <c r="M17" s="58">
        <f t="shared" si="1"/>
        <v>1.7012589316093911</v>
      </c>
      <c r="N17" s="58">
        <f t="shared" si="1"/>
        <v>1.8814675446848539</v>
      </c>
      <c r="O17" s="58">
        <f t="shared" si="1"/>
        <v>1.893939393939394</v>
      </c>
      <c r="P17" s="58">
        <f t="shared" si="1"/>
        <v>1.893939393939394</v>
      </c>
      <c r="Q17" s="58">
        <f t="shared" si="1"/>
        <v>1.893939393939394</v>
      </c>
      <c r="R17" s="182"/>
      <c r="S17" s="58">
        <f>100/S16</f>
        <v>1.7739932588256166</v>
      </c>
      <c r="T17" s="58">
        <f>100/T16</f>
        <v>1.7940437746681019</v>
      </c>
      <c r="U17" s="110"/>
    </row>
    <row r="18" spans="2:21" s="4" customFormat="1" ht="24" customHeight="1" x14ac:dyDescent="0.25">
      <c r="B18" s="90"/>
      <c r="C18" s="88"/>
      <c r="D18" s="96"/>
      <c r="E18" s="24" t="s">
        <v>22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182"/>
      <c r="S18" s="58"/>
      <c r="T18" s="58"/>
      <c r="U18" s="110"/>
    </row>
    <row r="19" spans="2:21" s="4" customFormat="1" ht="24" customHeight="1" x14ac:dyDescent="0.25">
      <c r="B19" s="90">
        <v>7</v>
      </c>
      <c r="C19" s="86" t="s">
        <v>23</v>
      </c>
      <c r="D19" s="95"/>
      <c r="E19" s="15" t="s">
        <v>42</v>
      </c>
      <c r="F19" s="60">
        <f t="shared" ref="F19:P19" si="2">F14*F17</f>
        <v>149.71078598162643</v>
      </c>
      <c r="G19" s="60">
        <f t="shared" si="2"/>
        <v>22.116366110922083</v>
      </c>
      <c r="H19" s="60">
        <f t="shared" si="2"/>
        <v>0</v>
      </c>
      <c r="I19" s="60">
        <f t="shared" si="2"/>
        <v>8.5062946580469561</v>
      </c>
      <c r="J19" s="60">
        <f t="shared" si="2"/>
        <v>3.4025178632187822</v>
      </c>
      <c r="K19" s="60">
        <f t="shared" si="2"/>
        <v>8.5062946580469561</v>
      </c>
      <c r="L19" s="60">
        <f t="shared" si="2"/>
        <v>3.4025178632187822</v>
      </c>
      <c r="M19" s="60">
        <f t="shared" ref="M19" si="3">M14*M17</f>
        <v>195.64477713507998</v>
      </c>
      <c r="N19" s="60">
        <f t="shared" si="2"/>
        <v>7.5258701787394156</v>
      </c>
      <c r="O19" s="60">
        <f t="shared" si="2"/>
        <v>13.257575757575758</v>
      </c>
      <c r="P19" s="60">
        <f t="shared" si="2"/>
        <v>0</v>
      </c>
      <c r="Q19" s="60">
        <f t="shared" ref="Q19" si="4">Q14*Q17</f>
        <v>13.257575757575758</v>
      </c>
      <c r="R19" s="183">
        <f>SUM(M19,N19,Q19)</f>
        <v>216.42822307139514</v>
      </c>
      <c r="S19" s="60">
        <f>S14*S17</f>
        <v>956.18236650700737</v>
      </c>
      <c r="T19" s="60">
        <f>T14*T17</f>
        <v>8.9702188733405102</v>
      </c>
      <c r="U19" s="97">
        <f>SUM(R19:T20)</f>
        <v>1181.580808451743</v>
      </c>
    </row>
    <row r="20" spans="2:21" s="4" customFormat="1" ht="24" customHeight="1" x14ac:dyDescent="0.25">
      <c r="B20" s="90"/>
      <c r="C20" s="88"/>
      <c r="D20" s="96"/>
      <c r="E20" s="26" t="s">
        <v>24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183"/>
      <c r="S20" s="60"/>
      <c r="T20" s="60"/>
      <c r="U20" s="97"/>
    </row>
    <row r="21" spans="2:21" s="4" customFormat="1" ht="24" customHeight="1" x14ac:dyDescent="0.25">
      <c r="B21" s="22"/>
      <c r="C21" s="23"/>
      <c r="D21" s="27"/>
      <c r="E21" s="24" t="s">
        <v>68</v>
      </c>
      <c r="F21" s="31">
        <v>129.19999999999999</v>
      </c>
      <c r="G21" s="31">
        <v>129.19999999999999</v>
      </c>
      <c r="H21" s="31">
        <v>129.19999999999999</v>
      </c>
      <c r="I21" s="31">
        <v>129.19999999999999</v>
      </c>
      <c r="J21" s="31">
        <v>129.19999999999999</v>
      </c>
      <c r="K21" s="31">
        <v>129.19999999999999</v>
      </c>
      <c r="L21" s="31">
        <v>129.19999999999999</v>
      </c>
      <c r="M21" s="31">
        <v>129.19999999999999</v>
      </c>
      <c r="N21" s="31">
        <v>129.1</v>
      </c>
      <c r="O21" s="31">
        <v>124.8</v>
      </c>
      <c r="P21" s="31">
        <v>124.8</v>
      </c>
      <c r="Q21" s="31">
        <v>124.8</v>
      </c>
      <c r="R21" s="31"/>
      <c r="S21" s="31">
        <v>118.9</v>
      </c>
      <c r="T21" s="31">
        <v>106.7</v>
      </c>
      <c r="U21" s="34"/>
    </row>
    <row r="22" spans="2:21" s="4" customFormat="1" ht="24" customHeight="1" x14ac:dyDescent="0.25">
      <c r="B22" s="90">
        <v>8</v>
      </c>
      <c r="C22" s="86" t="s">
        <v>25</v>
      </c>
      <c r="D22" s="95"/>
      <c r="E22" s="16" t="s">
        <v>43</v>
      </c>
      <c r="F22" s="62">
        <f>100/F21</f>
        <v>0.77399380804953566</v>
      </c>
      <c r="G22" s="62">
        <f>100/G21</f>
        <v>0.77399380804953566</v>
      </c>
      <c r="H22" s="62">
        <f t="shared" ref="H22:T22" si="5">100/H21</f>
        <v>0.77399380804953566</v>
      </c>
      <c r="I22" s="62">
        <f t="shared" si="5"/>
        <v>0.77399380804953566</v>
      </c>
      <c r="J22" s="62">
        <f t="shared" si="5"/>
        <v>0.77399380804953566</v>
      </c>
      <c r="K22" s="62">
        <f t="shared" si="5"/>
        <v>0.77399380804953566</v>
      </c>
      <c r="L22" s="62">
        <f t="shared" si="5"/>
        <v>0.77399380804953566</v>
      </c>
      <c r="M22" s="62">
        <f t="shared" si="5"/>
        <v>0.77399380804953566</v>
      </c>
      <c r="N22" s="62">
        <f t="shared" si="5"/>
        <v>0.77459333849728895</v>
      </c>
      <c r="O22" s="62">
        <f t="shared" si="5"/>
        <v>0.80128205128205132</v>
      </c>
      <c r="P22" s="62">
        <f t="shared" si="5"/>
        <v>0.80128205128205132</v>
      </c>
      <c r="Q22" s="62">
        <f t="shared" si="5"/>
        <v>0.80128205128205132</v>
      </c>
      <c r="R22" s="184"/>
      <c r="S22" s="62">
        <f t="shared" si="5"/>
        <v>0.84104289318755254</v>
      </c>
      <c r="T22" s="62">
        <f t="shared" si="5"/>
        <v>0.93720712277413309</v>
      </c>
      <c r="U22" s="59"/>
    </row>
    <row r="23" spans="2:21" s="4" customFormat="1" ht="24" customHeight="1" x14ac:dyDescent="0.25">
      <c r="B23" s="90"/>
      <c r="C23" s="88"/>
      <c r="D23" s="96"/>
      <c r="E23" s="26" t="s">
        <v>22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184"/>
      <c r="S23" s="62"/>
      <c r="T23" s="62"/>
      <c r="U23" s="59"/>
    </row>
    <row r="24" spans="2:21" s="4" customFormat="1" ht="24" customHeight="1" x14ac:dyDescent="0.25">
      <c r="B24" s="90">
        <v>9</v>
      </c>
      <c r="C24" s="86" t="s">
        <v>26</v>
      </c>
      <c r="D24" s="95"/>
      <c r="E24" s="15" t="s">
        <v>44</v>
      </c>
      <c r="F24" s="61">
        <f>F19*F22</f>
        <v>115.87522134800808</v>
      </c>
      <c r="G24" s="61">
        <f>G19*G22</f>
        <v>17.117930426410283</v>
      </c>
      <c r="H24" s="61">
        <f t="shared" ref="H24:T24" si="6">H19*H22</f>
        <v>0</v>
      </c>
      <c r="I24" s="61">
        <f t="shared" si="6"/>
        <v>6.5838193947731867</v>
      </c>
      <c r="J24" s="61">
        <f t="shared" si="6"/>
        <v>2.6335277579092744</v>
      </c>
      <c r="K24" s="61">
        <f t="shared" si="6"/>
        <v>6.5838193947731867</v>
      </c>
      <c r="L24" s="61">
        <f t="shared" si="6"/>
        <v>2.6335277579092744</v>
      </c>
      <c r="M24" s="61">
        <f t="shared" ref="M24" si="7">M19*M22</f>
        <v>151.42784607978328</v>
      </c>
      <c r="N24" s="61">
        <f t="shared" si="6"/>
        <v>5.8294889068469526</v>
      </c>
      <c r="O24" s="61">
        <f t="shared" si="6"/>
        <v>10.623057498057499</v>
      </c>
      <c r="P24" s="61">
        <f t="shared" si="6"/>
        <v>0</v>
      </c>
      <c r="Q24" s="61">
        <f t="shared" ref="Q24" si="8">Q19*Q22</f>
        <v>10.623057498057499</v>
      </c>
      <c r="R24" s="185">
        <f>SUM(M24,N24,Q24)</f>
        <v>167.88039248468775</v>
      </c>
      <c r="S24" s="61">
        <f t="shared" si="6"/>
        <v>804.19038394197423</v>
      </c>
      <c r="T24" s="61">
        <f t="shared" si="6"/>
        <v>8.406953020937685</v>
      </c>
      <c r="U24" s="111">
        <f>SUM(R24:T25)</f>
        <v>980.47772944759959</v>
      </c>
    </row>
    <row r="25" spans="2:21" s="4" customFormat="1" ht="24" customHeight="1" x14ac:dyDescent="0.25">
      <c r="B25" s="90"/>
      <c r="C25" s="88"/>
      <c r="D25" s="96"/>
      <c r="E25" s="26" t="s">
        <v>24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185"/>
      <c r="S25" s="61"/>
      <c r="T25" s="61"/>
      <c r="U25" s="111"/>
    </row>
    <row r="26" spans="2:21" s="4" customFormat="1" ht="24" customHeight="1" x14ac:dyDescent="0.25">
      <c r="B26" s="22"/>
      <c r="C26" s="23"/>
      <c r="D26" s="27"/>
      <c r="E26" s="24" t="s">
        <v>69</v>
      </c>
      <c r="F26" s="32">
        <v>111.6</v>
      </c>
      <c r="G26" s="32">
        <v>111.6</v>
      </c>
      <c r="H26" s="32">
        <v>111.6</v>
      </c>
      <c r="I26" s="32">
        <v>111.6</v>
      </c>
      <c r="J26" s="32">
        <v>111.6</v>
      </c>
      <c r="K26" s="32">
        <v>111.6</v>
      </c>
      <c r="L26" s="32">
        <v>111.6</v>
      </c>
      <c r="M26" s="32">
        <v>111.6</v>
      </c>
      <c r="N26" s="32">
        <v>110.9</v>
      </c>
      <c r="O26" s="32">
        <v>109.8</v>
      </c>
      <c r="P26" s="32">
        <v>109.8</v>
      </c>
      <c r="Q26" s="32">
        <v>109.8</v>
      </c>
      <c r="R26" s="32"/>
      <c r="S26" s="31">
        <v>106.7</v>
      </c>
      <c r="T26" s="32">
        <v>149</v>
      </c>
      <c r="U26" s="33"/>
    </row>
    <row r="27" spans="2:21" s="4" customFormat="1" ht="24" customHeight="1" x14ac:dyDescent="0.25">
      <c r="B27" s="90">
        <v>10</v>
      </c>
      <c r="C27" s="86" t="s">
        <v>27</v>
      </c>
      <c r="D27" s="95"/>
      <c r="E27" s="15" t="s">
        <v>45</v>
      </c>
      <c r="F27" s="62">
        <f>100/F26</f>
        <v>0.89605734767025091</v>
      </c>
      <c r="G27" s="62">
        <f t="shared" ref="G27:T27" si="9">100/G26</f>
        <v>0.89605734767025091</v>
      </c>
      <c r="H27" s="62">
        <f t="shared" si="9"/>
        <v>0.89605734767025091</v>
      </c>
      <c r="I27" s="62">
        <f t="shared" si="9"/>
        <v>0.89605734767025091</v>
      </c>
      <c r="J27" s="62">
        <f t="shared" si="9"/>
        <v>0.89605734767025091</v>
      </c>
      <c r="K27" s="62">
        <f t="shared" si="9"/>
        <v>0.89605734767025091</v>
      </c>
      <c r="L27" s="62">
        <f t="shared" si="9"/>
        <v>0.89605734767025091</v>
      </c>
      <c r="M27" s="62">
        <f t="shared" si="9"/>
        <v>0.89605734767025091</v>
      </c>
      <c r="N27" s="62">
        <f t="shared" si="9"/>
        <v>0.90171325518485113</v>
      </c>
      <c r="O27" s="62">
        <f t="shared" si="9"/>
        <v>0.91074681238615662</v>
      </c>
      <c r="P27" s="62">
        <f t="shared" si="9"/>
        <v>0.91074681238615662</v>
      </c>
      <c r="Q27" s="62">
        <f t="shared" si="9"/>
        <v>0.91074681238615662</v>
      </c>
      <c r="R27" s="62"/>
      <c r="S27" s="62">
        <f t="shared" si="9"/>
        <v>0.93720712277413309</v>
      </c>
      <c r="T27" s="62">
        <f t="shared" si="9"/>
        <v>0.67114093959731547</v>
      </c>
      <c r="U27" s="59"/>
    </row>
    <row r="28" spans="2:21" s="4" customFormat="1" ht="24" customHeight="1" x14ac:dyDescent="0.25">
      <c r="B28" s="90"/>
      <c r="C28" s="88"/>
      <c r="D28" s="96"/>
      <c r="E28" s="26" t="s">
        <v>22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9"/>
    </row>
    <row r="29" spans="2:21" s="4" customFormat="1" ht="24" customHeight="1" x14ac:dyDescent="0.25">
      <c r="B29" s="90">
        <v>11</v>
      </c>
      <c r="C29" s="86" t="s">
        <v>28</v>
      </c>
      <c r="D29" s="95"/>
      <c r="E29" s="15" t="s">
        <v>29</v>
      </c>
      <c r="F29" s="112">
        <f>F24*F27</f>
        <v>103.83084350179936</v>
      </c>
      <c r="G29" s="112">
        <f t="shared" ref="G29:T29" si="10">G24*G27</f>
        <v>15.338647335493086</v>
      </c>
      <c r="H29" s="112">
        <f t="shared" si="10"/>
        <v>0</v>
      </c>
      <c r="I29" s="112">
        <f t="shared" si="10"/>
        <v>5.8994797444204181</v>
      </c>
      <c r="J29" s="112">
        <f t="shared" si="10"/>
        <v>2.3597918977681669</v>
      </c>
      <c r="K29" s="112">
        <f t="shared" si="10"/>
        <v>5.8994797444204181</v>
      </c>
      <c r="L29" s="112">
        <f t="shared" si="10"/>
        <v>2.3597918977681669</v>
      </c>
      <c r="M29" s="112">
        <f t="shared" ref="M29" si="11">M24*M27</f>
        <v>135.6880341216696</v>
      </c>
      <c r="N29" s="112">
        <f t="shared" si="10"/>
        <v>5.2565274182569448</v>
      </c>
      <c r="O29" s="112">
        <f t="shared" si="10"/>
        <v>9.6749157541507262</v>
      </c>
      <c r="P29" s="112">
        <f t="shared" si="10"/>
        <v>0</v>
      </c>
      <c r="Q29" s="112">
        <f t="shared" ref="Q29" si="12">Q24*Q27</f>
        <v>9.6749157541507262</v>
      </c>
      <c r="R29" s="186">
        <f>SUM(M29,N29,Q29)</f>
        <v>150.61947729407729</v>
      </c>
      <c r="S29" s="112">
        <f t="shared" si="10"/>
        <v>753.69295589688306</v>
      </c>
      <c r="T29" s="112">
        <f t="shared" si="10"/>
        <v>5.642250349622608</v>
      </c>
      <c r="U29" s="113">
        <f>SUM(R29:T30)</f>
        <v>909.95468354058289</v>
      </c>
    </row>
    <row r="30" spans="2:21" s="4" customFormat="1" ht="24" customHeight="1" x14ac:dyDescent="0.25">
      <c r="B30" s="90"/>
      <c r="C30" s="88"/>
      <c r="D30" s="96"/>
      <c r="E30" s="26" t="s">
        <v>24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86"/>
      <c r="S30" s="112"/>
      <c r="T30" s="112"/>
      <c r="U30" s="113"/>
    </row>
    <row r="31" spans="2:21" s="4" customFormat="1" ht="24" customHeight="1" x14ac:dyDescent="0.25">
      <c r="B31" s="90">
        <v>12</v>
      </c>
      <c r="C31" s="86" t="s">
        <v>30</v>
      </c>
      <c r="D31" s="87"/>
      <c r="E31" s="124" t="s">
        <v>31</v>
      </c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</row>
    <row r="32" spans="2:21" s="4" customFormat="1" ht="24" customHeight="1" thickBot="1" x14ac:dyDescent="0.3">
      <c r="B32" s="121"/>
      <c r="C32" s="122"/>
      <c r="D32" s="123"/>
      <c r="E32" s="125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1"/>
    </row>
    <row r="33" spans="2:21" s="4" customFormat="1" ht="24" customHeight="1" x14ac:dyDescent="0.25">
      <c r="B33" s="114">
        <v>13</v>
      </c>
      <c r="C33" s="115" t="s">
        <v>32</v>
      </c>
      <c r="D33" s="116"/>
      <c r="E33" s="19" t="s">
        <v>46</v>
      </c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7"/>
      <c r="T33" s="117"/>
      <c r="U33" s="119"/>
    </row>
    <row r="34" spans="2:21" s="4" customFormat="1" ht="24" customHeight="1" x14ac:dyDescent="0.25">
      <c r="B34" s="90"/>
      <c r="C34" s="88"/>
      <c r="D34" s="89"/>
      <c r="E34" s="13" t="s">
        <v>22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20"/>
    </row>
    <row r="35" spans="2:21" s="4" customFormat="1" ht="24" customHeight="1" x14ac:dyDescent="0.25">
      <c r="B35" s="90">
        <v>14</v>
      </c>
      <c r="C35" s="86" t="s">
        <v>33</v>
      </c>
      <c r="D35" s="87"/>
      <c r="E35" s="13" t="s">
        <v>47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20"/>
    </row>
    <row r="36" spans="2:21" s="4" customFormat="1" ht="24" customHeight="1" thickBot="1" x14ac:dyDescent="0.3">
      <c r="B36" s="121"/>
      <c r="C36" s="122"/>
      <c r="D36" s="123"/>
      <c r="E36" s="21" t="s">
        <v>12</v>
      </c>
      <c r="F36" s="132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32"/>
      <c r="T36" s="132"/>
      <c r="U36" s="154"/>
    </row>
    <row r="37" spans="2:21" s="4" customFormat="1" ht="24" customHeight="1" x14ac:dyDescent="0.25">
      <c r="B37" s="114">
        <v>15</v>
      </c>
      <c r="C37" s="115" t="s">
        <v>34</v>
      </c>
      <c r="D37" s="116"/>
      <c r="E37" s="19" t="s">
        <v>48</v>
      </c>
      <c r="F37" s="133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  <c r="U37" s="119"/>
    </row>
    <row r="38" spans="2:21" s="4" customFormat="1" ht="24" customHeight="1" x14ac:dyDescent="0.25">
      <c r="B38" s="90"/>
      <c r="C38" s="88"/>
      <c r="D38" s="89"/>
      <c r="E38" s="13" t="s">
        <v>22</v>
      </c>
      <c r="F38" s="136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8"/>
      <c r="U38" s="120"/>
    </row>
    <row r="39" spans="2:21" s="4" customFormat="1" ht="24" customHeight="1" x14ac:dyDescent="0.25">
      <c r="B39" s="90">
        <v>16</v>
      </c>
      <c r="C39" s="86" t="s">
        <v>35</v>
      </c>
      <c r="D39" s="87"/>
      <c r="E39" s="13" t="s">
        <v>49</v>
      </c>
      <c r="F39" s="126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62"/>
      <c r="U39" s="120"/>
    </row>
    <row r="40" spans="2:21" s="4" customFormat="1" ht="24" customHeight="1" thickBot="1" x14ac:dyDescent="0.3">
      <c r="B40" s="121"/>
      <c r="C40" s="122"/>
      <c r="D40" s="123"/>
      <c r="E40" s="21" t="s">
        <v>36</v>
      </c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63"/>
      <c r="U40" s="154"/>
    </row>
    <row r="41" spans="2:21" s="4" customFormat="1" ht="24" customHeight="1" x14ac:dyDescent="0.25">
      <c r="B41" s="155">
        <v>17</v>
      </c>
      <c r="C41" s="156" t="s">
        <v>37</v>
      </c>
      <c r="D41" s="157"/>
      <c r="E41" s="17" t="s">
        <v>50</v>
      </c>
      <c r="F41" s="133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  <c r="U41" s="158"/>
    </row>
    <row r="42" spans="2:21" s="4" customFormat="1" ht="24" customHeight="1" x14ac:dyDescent="0.25">
      <c r="B42" s="90"/>
      <c r="C42" s="88"/>
      <c r="D42" s="89"/>
      <c r="E42" s="13" t="s">
        <v>22</v>
      </c>
      <c r="F42" s="136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8"/>
      <c r="U42" s="120"/>
    </row>
    <row r="43" spans="2:21" s="4" customFormat="1" ht="24" customHeight="1" x14ac:dyDescent="0.25">
      <c r="B43" s="90">
        <v>18</v>
      </c>
      <c r="C43" s="86" t="s">
        <v>38</v>
      </c>
      <c r="D43" s="87"/>
      <c r="E43" s="13" t="s">
        <v>51</v>
      </c>
      <c r="F43" s="126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62"/>
      <c r="U43" s="120"/>
    </row>
    <row r="44" spans="2:21" s="4" customFormat="1" ht="24" customHeight="1" thickBot="1" x14ac:dyDescent="0.3">
      <c r="B44" s="121"/>
      <c r="C44" s="122"/>
      <c r="D44" s="123"/>
      <c r="E44" s="21" t="s">
        <v>36</v>
      </c>
      <c r="F44" s="129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63"/>
      <c r="U44" s="154"/>
    </row>
    <row r="45" spans="2:21" s="4" customFormat="1" ht="15" customHeight="1" x14ac:dyDescent="0.25">
      <c r="B45" s="139" t="s">
        <v>5</v>
      </c>
      <c r="C45" s="140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</row>
    <row r="46" spans="2:21" s="4" customFormat="1" ht="48" customHeight="1" thickBot="1" x14ac:dyDescent="0.3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3"/>
    </row>
  </sheetData>
  <mergeCells count="214"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3" t="s">
        <v>80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  <c r="U2" s="66"/>
    </row>
    <row r="3" spans="2:21" s="3" customFormat="1" ht="24" customHeight="1" thickBot="1" x14ac:dyDescent="0.3">
      <c r="B3" s="144" t="s">
        <v>0</v>
      </c>
      <c r="C3" s="145"/>
      <c r="D3" s="150" t="s">
        <v>73</v>
      </c>
      <c r="E3" s="151"/>
      <c r="F3" s="164" t="s">
        <v>13</v>
      </c>
      <c r="G3" s="165"/>
      <c r="H3" s="165"/>
      <c r="I3" s="145"/>
      <c r="J3" s="172" t="s">
        <v>74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</row>
    <row r="4" spans="2:21" s="3" customFormat="1" ht="24" customHeight="1" x14ac:dyDescent="0.25">
      <c r="B4" s="5" t="s">
        <v>1</v>
      </c>
      <c r="C4" s="6"/>
      <c r="D4" s="152">
        <v>43724</v>
      </c>
      <c r="E4" s="153"/>
      <c r="F4" s="166" t="s">
        <v>14</v>
      </c>
      <c r="G4" s="167"/>
      <c r="H4" s="167"/>
      <c r="I4" s="168"/>
      <c r="J4" s="175" t="s">
        <v>78</v>
      </c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7"/>
    </row>
    <row r="5" spans="2:21" s="3" customFormat="1" ht="24" customHeight="1" x14ac:dyDescent="0.25">
      <c r="B5" s="7" t="s">
        <v>2</v>
      </c>
      <c r="C5" s="8"/>
      <c r="D5" s="70" t="s">
        <v>63</v>
      </c>
      <c r="E5" s="71"/>
      <c r="F5" s="169" t="s">
        <v>15</v>
      </c>
      <c r="G5" s="170"/>
      <c r="H5" s="170"/>
      <c r="I5" s="171"/>
      <c r="J5" s="178" t="s">
        <v>65</v>
      </c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80"/>
    </row>
    <row r="6" spans="2:21" s="3" customFormat="1" ht="24" customHeight="1" thickBot="1" x14ac:dyDescent="0.3">
      <c r="B6" s="9" t="s">
        <v>3</v>
      </c>
      <c r="C6" s="10"/>
      <c r="D6" s="67" t="s">
        <v>66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69"/>
    </row>
    <row r="7" spans="2:21" s="3" customFormat="1" ht="24" customHeight="1" thickBot="1" x14ac:dyDescent="0.3">
      <c r="B7" s="11" t="s">
        <v>4</v>
      </c>
      <c r="C7" s="12"/>
      <c r="D7" s="72"/>
      <c r="E7" s="73"/>
      <c r="F7" s="164" t="s">
        <v>16</v>
      </c>
      <c r="G7" s="165"/>
      <c r="H7" s="165"/>
      <c r="I7" s="145"/>
      <c r="J7" s="181">
        <v>43738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4"/>
    </row>
    <row r="8" spans="2:21" s="3" customFormat="1" ht="24" customHeight="1" x14ac:dyDescent="0.25">
      <c r="B8" s="44">
        <v>1</v>
      </c>
      <c r="C8" s="83" t="s">
        <v>6</v>
      </c>
      <c r="D8" s="84"/>
      <c r="E8" s="85"/>
      <c r="F8" s="98" t="s">
        <v>75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100"/>
    </row>
    <row r="9" spans="2:21" s="3" customFormat="1" ht="24" customHeight="1" x14ac:dyDescent="0.25">
      <c r="B9" s="38">
        <v>2</v>
      </c>
      <c r="C9" s="80" t="s">
        <v>7</v>
      </c>
      <c r="D9" s="82"/>
      <c r="E9" s="13" t="s">
        <v>39</v>
      </c>
      <c r="F9" s="101" t="s">
        <v>71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103"/>
    </row>
    <row r="10" spans="2:21" s="3" customFormat="1" ht="24" customHeight="1" x14ac:dyDescent="0.25">
      <c r="B10" s="38">
        <v>3</v>
      </c>
      <c r="C10" s="80" t="s">
        <v>8</v>
      </c>
      <c r="D10" s="81"/>
      <c r="E10" s="82"/>
      <c r="F10" s="104" t="s">
        <v>77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  <c r="U10" s="106"/>
    </row>
    <row r="11" spans="2:21" s="3" customFormat="1" ht="24" customHeight="1" thickBot="1" x14ac:dyDescent="0.3">
      <c r="B11" s="39">
        <v>4</v>
      </c>
      <c r="C11" s="77" t="s">
        <v>9</v>
      </c>
      <c r="D11" s="78"/>
      <c r="E11" s="79"/>
      <c r="F11" s="107" t="s">
        <v>76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8"/>
      <c r="U11" s="109"/>
    </row>
    <row r="12" spans="2:21" s="3" customFormat="1" ht="18" customHeight="1" x14ac:dyDescent="0.25">
      <c r="B12" s="146"/>
      <c r="C12" s="134"/>
      <c r="D12" s="134"/>
      <c r="E12" s="135"/>
      <c r="F12" s="159" t="s">
        <v>19</v>
      </c>
      <c r="G12" s="160"/>
      <c r="H12" s="160"/>
      <c r="I12" s="160"/>
      <c r="J12" s="160"/>
      <c r="K12" s="160"/>
      <c r="L12" s="161"/>
      <c r="M12" s="43" t="s">
        <v>19</v>
      </c>
      <c r="N12" s="19" t="s">
        <v>21</v>
      </c>
      <c r="O12" s="159" t="s">
        <v>20</v>
      </c>
      <c r="P12" s="161"/>
      <c r="Q12" s="42" t="s">
        <v>20</v>
      </c>
      <c r="R12" s="41" t="s">
        <v>61</v>
      </c>
      <c r="S12" s="91" t="s">
        <v>17</v>
      </c>
      <c r="T12" s="91" t="s">
        <v>18</v>
      </c>
      <c r="U12" s="93" t="s">
        <v>72</v>
      </c>
    </row>
    <row r="13" spans="2:21" s="3" customFormat="1" ht="18" customHeight="1" x14ac:dyDescent="0.25">
      <c r="B13" s="147"/>
      <c r="C13" s="137"/>
      <c r="D13" s="137"/>
      <c r="E13" s="13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2"/>
      <c r="T13" s="92"/>
      <c r="U13" s="94"/>
    </row>
    <row r="14" spans="2:21" s="4" customFormat="1" ht="24" customHeight="1" x14ac:dyDescent="0.25">
      <c r="B14" s="90">
        <v>5</v>
      </c>
      <c r="C14" s="86" t="s">
        <v>10</v>
      </c>
      <c r="D14" s="87"/>
      <c r="E14" s="15" t="s">
        <v>40</v>
      </c>
      <c r="F14" s="74">
        <v>58</v>
      </c>
      <c r="G14" s="74">
        <v>26</v>
      </c>
      <c r="H14" s="74">
        <v>2</v>
      </c>
      <c r="I14" s="74">
        <v>12</v>
      </c>
      <c r="J14" s="74">
        <v>1</v>
      </c>
      <c r="K14" s="74">
        <v>20</v>
      </c>
      <c r="L14" s="74">
        <v>33</v>
      </c>
      <c r="M14" s="74">
        <f>SUM(F14:L15)</f>
        <v>152</v>
      </c>
      <c r="N14" s="74">
        <v>17</v>
      </c>
      <c r="O14" s="74">
        <v>6</v>
      </c>
      <c r="P14" s="74">
        <v>0</v>
      </c>
      <c r="Q14" s="74">
        <f>SUM(O14:P15)</f>
        <v>6</v>
      </c>
      <c r="R14" s="74">
        <f>SUM(M14,N14,Q14)</f>
        <v>175</v>
      </c>
      <c r="S14" s="75">
        <v>557</v>
      </c>
      <c r="T14" s="74">
        <v>11</v>
      </c>
      <c r="U14" s="76">
        <f>SUM(R14:T15)</f>
        <v>743</v>
      </c>
    </row>
    <row r="15" spans="2:21" s="4" customFormat="1" ht="24" customHeight="1" x14ac:dyDescent="0.25">
      <c r="B15" s="90"/>
      <c r="C15" s="88"/>
      <c r="D15" s="89"/>
      <c r="E15" s="37" t="s">
        <v>12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5"/>
      <c r="T15" s="74"/>
      <c r="U15" s="76"/>
    </row>
    <row r="16" spans="2:21" s="4" customFormat="1" ht="24" customHeight="1" x14ac:dyDescent="0.25">
      <c r="B16" s="38"/>
      <c r="C16" s="40"/>
      <c r="D16" s="27"/>
      <c r="E16" s="45" t="s">
        <v>67</v>
      </c>
      <c r="F16" s="36">
        <f>7.21+7.96+8.1+7.99+7.73+7.4+6.71+5.68</f>
        <v>58.779999999999994</v>
      </c>
      <c r="G16" s="36">
        <f t="shared" ref="G16:M16" si="0">7.21+7.96+8.1+7.99+7.73+7.4+6.71+5.68</f>
        <v>58.779999999999994</v>
      </c>
      <c r="H16" s="36">
        <f t="shared" si="0"/>
        <v>58.779999999999994</v>
      </c>
      <c r="I16" s="36">
        <f t="shared" si="0"/>
        <v>58.779999999999994</v>
      </c>
      <c r="J16" s="36">
        <f t="shared" si="0"/>
        <v>58.779999999999994</v>
      </c>
      <c r="K16" s="36">
        <f t="shared" si="0"/>
        <v>58.779999999999994</v>
      </c>
      <c r="L16" s="36">
        <f t="shared" si="0"/>
        <v>58.779999999999994</v>
      </c>
      <c r="M16" s="36">
        <f t="shared" si="0"/>
        <v>58.779999999999994</v>
      </c>
      <c r="N16" s="36">
        <f>6.1+6.79+7.22+7.44+7.23+6.81+6.2+5.36</f>
        <v>53.150000000000006</v>
      </c>
      <c r="O16" s="36">
        <f>7.35+6.17+5.69+5.1+6.65+8.35+7.19+6.3</f>
        <v>52.8</v>
      </c>
      <c r="P16" s="36">
        <f>7.35+6.17+5.69+5.1+6.65+8.35+7.19+6.3</f>
        <v>52.8</v>
      </c>
      <c r="Q16" s="36">
        <f>7.35+6.17+5.69+5.1+6.65+8.35+7.19+6.3</f>
        <v>52.8</v>
      </c>
      <c r="R16" s="36"/>
      <c r="S16" s="35">
        <f>6.55+6.37+6.09+5.93+6.41+8.03+8.82+8.17</f>
        <v>56.37</v>
      </c>
      <c r="T16" s="36">
        <f>5.84+5.25+4.77+5.17+7.81+9.12+9.47+8.31</f>
        <v>55.74</v>
      </c>
      <c r="U16" s="33"/>
    </row>
    <row r="17" spans="2:21" s="4" customFormat="1" ht="24" customHeight="1" x14ac:dyDescent="0.25">
      <c r="B17" s="90">
        <v>6</v>
      </c>
      <c r="C17" s="86" t="s">
        <v>11</v>
      </c>
      <c r="D17" s="95"/>
      <c r="E17" s="16" t="s">
        <v>41</v>
      </c>
      <c r="F17" s="58">
        <f t="shared" ref="F17:Q17" si="1">100/F16</f>
        <v>1.7012589316093911</v>
      </c>
      <c r="G17" s="58">
        <f t="shared" si="1"/>
        <v>1.7012589316093911</v>
      </c>
      <c r="H17" s="58">
        <f t="shared" si="1"/>
        <v>1.7012589316093911</v>
      </c>
      <c r="I17" s="58">
        <f t="shared" si="1"/>
        <v>1.7012589316093911</v>
      </c>
      <c r="J17" s="58">
        <f t="shared" si="1"/>
        <v>1.7012589316093911</v>
      </c>
      <c r="K17" s="58">
        <f t="shared" si="1"/>
        <v>1.7012589316093911</v>
      </c>
      <c r="L17" s="58">
        <f t="shared" si="1"/>
        <v>1.7012589316093911</v>
      </c>
      <c r="M17" s="58">
        <f t="shared" si="1"/>
        <v>1.7012589316093911</v>
      </c>
      <c r="N17" s="58">
        <f t="shared" si="1"/>
        <v>1.8814675446848539</v>
      </c>
      <c r="O17" s="58">
        <f t="shared" si="1"/>
        <v>1.893939393939394</v>
      </c>
      <c r="P17" s="58">
        <f t="shared" si="1"/>
        <v>1.893939393939394</v>
      </c>
      <c r="Q17" s="58">
        <f t="shared" si="1"/>
        <v>1.893939393939394</v>
      </c>
      <c r="R17" s="182"/>
      <c r="S17" s="58">
        <f>100/S16</f>
        <v>1.7739932588256166</v>
      </c>
      <c r="T17" s="58">
        <f>100/T16</f>
        <v>1.7940437746681019</v>
      </c>
      <c r="U17" s="110"/>
    </row>
    <row r="18" spans="2:21" s="4" customFormat="1" ht="24" customHeight="1" x14ac:dyDescent="0.25">
      <c r="B18" s="90"/>
      <c r="C18" s="88"/>
      <c r="D18" s="96"/>
      <c r="E18" s="45" t="s">
        <v>22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182"/>
      <c r="S18" s="58"/>
      <c r="T18" s="58"/>
      <c r="U18" s="110"/>
    </row>
    <row r="19" spans="2:21" s="4" customFormat="1" ht="24" customHeight="1" x14ac:dyDescent="0.25">
      <c r="B19" s="90">
        <v>7</v>
      </c>
      <c r="C19" s="86" t="s">
        <v>23</v>
      </c>
      <c r="D19" s="95"/>
      <c r="E19" s="15" t="s">
        <v>42</v>
      </c>
      <c r="F19" s="60">
        <f t="shared" ref="F19:Q19" si="2">F14*F17</f>
        <v>98.67301803334469</v>
      </c>
      <c r="G19" s="60">
        <f t="shared" si="2"/>
        <v>44.232732221844167</v>
      </c>
      <c r="H19" s="60">
        <f t="shared" si="2"/>
        <v>3.4025178632187822</v>
      </c>
      <c r="I19" s="60">
        <f t="shared" si="2"/>
        <v>20.415107179312692</v>
      </c>
      <c r="J19" s="60">
        <f t="shared" si="2"/>
        <v>1.7012589316093911</v>
      </c>
      <c r="K19" s="60">
        <f t="shared" si="2"/>
        <v>34.025178632187824</v>
      </c>
      <c r="L19" s="60">
        <f t="shared" si="2"/>
        <v>56.141544743109904</v>
      </c>
      <c r="M19" s="60">
        <f t="shared" si="2"/>
        <v>258.59135760462743</v>
      </c>
      <c r="N19" s="60">
        <f t="shared" si="2"/>
        <v>31.984948259642515</v>
      </c>
      <c r="O19" s="60">
        <f t="shared" si="2"/>
        <v>11.363636363636363</v>
      </c>
      <c r="P19" s="60">
        <f t="shared" si="2"/>
        <v>0</v>
      </c>
      <c r="Q19" s="60">
        <f t="shared" si="2"/>
        <v>11.363636363636363</v>
      </c>
      <c r="R19" s="183">
        <f>SUM(M19,N19,Q19)</f>
        <v>301.93994222790633</v>
      </c>
      <c r="S19" s="60">
        <f>S14*S17</f>
        <v>988.11424516586851</v>
      </c>
      <c r="T19" s="60">
        <f>T14*T17</f>
        <v>19.734481521349121</v>
      </c>
      <c r="U19" s="97">
        <f>SUM(R19:T20)</f>
        <v>1309.7886689151239</v>
      </c>
    </row>
    <row r="20" spans="2:21" s="4" customFormat="1" ht="24" customHeight="1" x14ac:dyDescent="0.25">
      <c r="B20" s="90"/>
      <c r="C20" s="88"/>
      <c r="D20" s="96"/>
      <c r="E20" s="37" t="s">
        <v>24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183"/>
      <c r="S20" s="60"/>
      <c r="T20" s="60"/>
      <c r="U20" s="97"/>
    </row>
    <row r="21" spans="2:21" s="4" customFormat="1" ht="24" customHeight="1" x14ac:dyDescent="0.25">
      <c r="B21" s="38"/>
      <c r="C21" s="40"/>
      <c r="D21" s="27"/>
      <c r="E21" s="45" t="s">
        <v>68</v>
      </c>
      <c r="F21" s="46">
        <v>118.3</v>
      </c>
      <c r="G21" s="46">
        <v>118.3</v>
      </c>
      <c r="H21" s="46">
        <v>118.3</v>
      </c>
      <c r="I21" s="46">
        <v>118.3</v>
      </c>
      <c r="J21" s="46">
        <v>118.3</v>
      </c>
      <c r="K21" s="46">
        <v>118.3</v>
      </c>
      <c r="L21" s="46">
        <v>118.3</v>
      </c>
      <c r="M21" s="46">
        <v>118.3</v>
      </c>
      <c r="N21" s="46">
        <v>126.7</v>
      </c>
      <c r="O21" s="46">
        <v>115.1</v>
      </c>
      <c r="P21" s="46">
        <v>115.1</v>
      </c>
      <c r="Q21" s="46">
        <v>115.1</v>
      </c>
      <c r="R21" s="46"/>
      <c r="S21" s="46">
        <v>102.2</v>
      </c>
      <c r="T21" s="46">
        <v>106.7</v>
      </c>
      <c r="U21" s="34"/>
    </row>
    <row r="22" spans="2:21" s="4" customFormat="1" ht="24" customHeight="1" x14ac:dyDescent="0.25">
      <c r="B22" s="90">
        <v>8</v>
      </c>
      <c r="C22" s="86" t="s">
        <v>25</v>
      </c>
      <c r="D22" s="95"/>
      <c r="E22" s="16" t="s">
        <v>43</v>
      </c>
      <c r="F22" s="62">
        <f>100/F21</f>
        <v>0.84530853761622993</v>
      </c>
      <c r="G22" s="62">
        <f>100/G21</f>
        <v>0.84530853761622993</v>
      </c>
      <c r="H22" s="62">
        <f t="shared" ref="H22:T22" si="3">100/H21</f>
        <v>0.84530853761622993</v>
      </c>
      <c r="I22" s="62">
        <f t="shared" si="3"/>
        <v>0.84530853761622993</v>
      </c>
      <c r="J22" s="62">
        <f t="shared" si="3"/>
        <v>0.84530853761622993</v>
      </c>
      <c r="K22" s="62">
        <f t="shared" si="3"/>
        <v>0.84530853761622993</v>
      </c>
      <c r="L22" s="62">
        <f t="shared" si="3"/>
        <v>0.84530853761622993</v>
      </c>
      <c r="M22" s="62">
        <f t="shared" si="3"/>
        <v>0.84530853761622993</v>
      </c>
      <c r="N22" s="62">
        <f t="shared" si="3"/>
        <v>0.78926598263614833</v>
      </c>
      <c r="O22" s="62">
        <f t="shared" si="3"/>
        <v>0.86880973066898348</v>
      </c>
      <c r="P22" s="62">
        <f t="shared" si="3"/>
        <v>0.86880973066898348</v>
      </c>
      <c r="Q22" s="62">
        <f t="shared" si="3"/>
        <v>0.86880973066898348</v>
      </c>
      <c r="R22" s="184"/>
      <c r="S22" s="62">
        <f t="shared" si="3"/>
        <v>0.97847358121330719</v>
      </c>
      <c r="T22" s="62">
        <f t="shared" si="3"/>
        <v>0.93720712277413309</v>
      </c>
      <c r="U22" s="59"/>
    </row>
    <row r="23" spans="2:21" s="4" customFormat="1" ht="24" customHeight="1" x14ac:dyDescent="0.25">
      <c r="B23" s="90"/>
      <c r="C23" s="88"/>
      <c r="D23" s="96"/>
      <c r="E23" s="37" t="s">
        <v>22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184"/>
      <c r="S23" s="62"/>
      <c r="T23" s="62"/>
      <c r="U23" s="59"/>
    </row>
    <row r="24" spans="2:21" s="4" customFormat="1" ht="24" customHeight="1" x14ac:dyDescent="0.25">
      <c r="B24" s="90">
        <v>9</v>
      </c>
      <c r="C24" s="86" t="s">
        <v>26</v>
      </c>
      <c r="D24" s="95"/>
      <c r="E24" s="15" t="s">
        <v>44</v>
      </c>
      <c r="F24" s="61">
        <f>F19*F22</f>
        <v>83.409144575946485</v>
      </c>
      <c r="G24" s="61">
        <f>G19*G22</f>
        <v>37.390306189217384</v>
      </c>
      <c r="H24" s="61">
        <f t="shared" ref="H24:T24" si="4">H19*H22</f>
        <v>2.8761773991705684</v>
      </c>
      <c r="I24" s="61">
        <f t="shared" si="4"/>
        <v>17.257064395023409</v>
      </c>
      <c r="J24" s="61">
        <f t="shared" si="4"/>
        <v>1.4380886995852842</v>
      </c>
      <c r="K24" s="61">
        <f t="shared" si="4"/>
        <v>28.761773991705684</v>
      </c>
      <c r="L24" s="61">
        <f t="shared" si="4"/>
        <v>47.456927086314373</v>
      </c>
      <c r="M24" s="61">
        <f t="shared" si="4"/>
        <v>218.58948233696319</v>
      </c>
      <c r="N24" s="61">
        <f t="shared" si="4"/>
        <v>25.244631617713111</v>
      </c>
      <c r="O24" s="61">
        <f t="shared" si="4"/>
        <v>9.8728378485111765</v>
      </c>
      <c r="P24" s="61">
        <f t="shared" si="4"/>
        <v>0</v>
      </c>
      <c r="Q24" s="61">
        <f t="shared" si="4"/>
        <v>9.8728378485111765</v>
      </c>
      <c r="R24" s="185">
        <f>SUM(M24,N24,Q24)</f>
        <v>253.70695180318748</v>
      </c>
      <c r="S24" s="61">
        <f t="shared" si="4"/>
        <v>966.84368411533114</v>
      </c>
      <c r="T24" s="61">
        <f t="shared" si="4"/>
        <v>18.495296646062908</v>
      </c>
      <c r="U24" s="111">
        <f>SUM(R24:T25)</f>
        <v>1239.0459325645813</v>
      </c>
    </row>
    <row r="25" spans="2:21" s="4" customFormat="1" ht="24" customHeight="1" x14ac:dyDescent="0.25">
      <c r="B25" s="90"/>
      <c r="C25" s="88"/>
      <c r="D25" s="96"/>
      <c r="E25" s="37" t="s">
        <v>24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185"/>
      <c r="S25" s="61"/>
      <c r="T25" s="61"/>
      <c r="U25" s="111"/>
    </row>
    <row r="26" spans="2:21" s="4" customFormat="1" ht="24" customHeight="1" x14ac:dyDescent="0.25">
      <c r="B26" s="38"/>
      <c r="C26" s="40"/>
      <c r="D26" s="27"/>
      <c r="E26" s="45" t="s">
        <v>69</v>
      </c>
      <c r="F26" s="36">
        <v>111.6</v>
      </c>
      <c r="G26" s="36">
        <v>111.6</v>
      </c>
      <c r="H26" s="36">
        <v>111.6</v>
      </c>
      <c r="I26" s="36">
        <v>111.6</v>
      </c>
      <c r="J26" s="36">
        <v>111.6</v>
      </c>
      <c r="K26" s="36">
        <v>111.6</v>
      </c>
      <c r="L26" s="36">
        <v>111.6</v>
      </c>
      <c r="M26" s="36">
        <v>111.6</v>
      </c>
      <c r="N26" s="36">
        <v>110.9</v>
      </c>
      <c r="O26" s="36">
        <v>109.8</v>
      </c>
      <c r="P26" s="36">
        <v>109.8</v>
      </c>
      <c r="Q26" s="36">
        <v>109.8</v>
      </c>
      <c r="R26" s="36"/>
      <c r="S26" s="35">
        <v>106.7</v>
      </c>
      <c r="T26" s="36">
        <v>149</v>
      </c>
      <c r="U26" s="33"/>
    </row>
    <row r="27" spans="2:21" s="4" customFormat="1" ht="24" customHeight="1" x14ac:dyDescent="0.25">
      <c r="B27" s="90">
        <v>10</v>
      </c>
      <c r="C27" s="86" t="s">
        <v>27</v>
      </c>
      <c r="D27" s="95"/>
      <c r="E27" s="15" t="s">
        <v>45</v>
      </c>
      <c r="F27" s="62">
        <f>100/F26</f>
        <v>0.89605734767025091</v>
      </c>
      <c r="G27" s="62">
        <f t="shared" ref="G27:T27" si="5">100/G26</f>
        <v>0.89605734767025091</v>
      </c>
      <c r="H27" s="62">
        <f t="shared" si="5"/>
        <v>0.89605734767025091</v>
      </c>
      <c r="I27" s="62">
        <f t="shared" si="5"/>
        <v>0.89605734767025091</v>
      </c>
      <c r="J27" s="62">
        <f t="shared" si="5"/>
        <v>0.89605734767025091</v>
      </c>
      <c r="K27" s="62">
        <f t="shared" si="5"/>
        <v>0.89605734767025091</v>
      </c>
      <c r="L27" s="62">
        <f t="shared" si="5"/>
        <v>0.89605734767025091</v>
      </c>
      <c r="M27" s="62">
        <f t="shared" si="5"/>
        <v>0.89605734767025091</v>
      </c>
      <c r="N27" s="62">
        <f t="shared" si="5"/>
        <v>0.90171325518485113</v>
      </c>
      <c r="O27" s="62">
        <f t="shared" si="5"/>
        <v>0.91074681238615662</v>
      </c>
      <c r="P27" s="62">
        <f t="shared" si="5"/>
        <v>0.91074681238615662</v>
      </c>
      <c r="Q27" s="62">
        <f t="shared" si="5"/>
        <v>0.91074681238615662</v>
      </c>
      <c r="R27" s="62"/>
      <c r="S27" s="62">
        <f t="shared" si="5"/>
        <v>0.93720712277413309</v>
      </c>
      <c r="T27" s="62">
        <f t="shared" si="5"/>
        <v>0.67114093959731547</v>
      </c>
      <c r="U27" s="59"/>
    </row>
    <row r="28" spans="2:21" s="4" customFormat="1" ht="24" customHeight="1" x14ac:dyDescent="0.25">
      <c r="B28" s="90"/>
      <c r="C28" s="88"/>
      <c r="D28" s="96"/>
      <c r="E28" s="37" t="s">
        <v>22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9"/>
    </row>
    <row r="29" spans="2:21" s="4" customFormat="1" ht="24" customHeight="1" x14ac:dyDescent="0.25">
      <c r="B29" s="90">
        <v>11</v>
      </c>
      <c r="C29" s="86" t="s">
        <v>28</v>
      </c>
      <c r="D29" s="95"/>
      <c r="E29" s="15" t="s">
        <v>29</v>
      </c>
      <c r="F29" s="112">
        <f>F24*F27</f>
        <v>74.739376860167098</v>
      </c>
      <c r="G29" s="112">
        <f t="shared" ref="G29:T29" si="6">G24*G27</f>
        <v>33.503858592488697</v>
      </c>
      <c r="H29" s="112">
        <f t="shared" si="6"/>
        <v>2.5772198917299001</v>
      </c>
      <c r="I29" s="112">
        <f t="shared" si="6"/>
        <v>15.463319350379399</v>
      </c>
      <c r="J29" s="112">
        <f t="shared" si="6"/>
        <v>1.28860994586495</v>
      </c>
      <c r="K29" s="112">
        <f t="shared" si="6"/>
        <v>25.772198917299001</v>
      </c>
      <c r="L29" s="112">
        <f t="shared" si="6"/>
        <v>42.524128213543342</v>
      </c>
      <c r="M29" s="112">
        <f t="shared" si="6"/>
        <v>195.86871177147239</v>
      </c>
      <c r="N29" s="112">
        <f t="shared" si="6"/>
        <v>22.763418951950502</v>
      </c>
      <c r="O29" s="112">
        <f t="shared" si="6"/>
        <v>8.9916555997369549</v>
      </c>
      <c r="P29" s="112">
        <f t="shared" si="6"/>
        <v>0</v>
      </c>
      <c r="Q29" s="112">
        <f t="shared" si="6"/>
        <v>8.9916555997369549</v>
      </c>
      <c r="R29" s="186">
        <f>SUM(M29,N29,Q29)</f>
        <v>227.62378632315986</v>
      </c>
      <c r="S29" s="112">
        <f t="shared" si="6"/>
        <v>906.13278736207235</v>
      </c>
      <c r="T29" s="112">
        <f t="shared" si="6"/>
        <v>12.412950769169738</v>
      </c>
      <c r="U29" s="113">
        <f>SUM(R29:T30)</f>
        <v>1146.1695244544021</v>
      </c>
    </row>
    <row r="30" spans="2:21" s="4" customFormat="1" ht="24" customHeight="1" x14ac:dyDescent="0.25">
      <c r="B30" s="90"/>
      <c r="C30" s="88"/>
      <c r="D30" s="96"/>
      <c r="E30" s="37" t="s">
        <v>24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86"/>
      <c r="S30" s="112"/>
      <c r="T30" s="112"/>
      <c r="U30" s="113"/>
    </row>
    <row r="31" spans="2:21" s="4" customFormat="1" ht="24" customHeight="1" x14ac:dyDescent="0.25">
      <c r="B31" s="90">
        <v>12</v>
      </c>
      <c r="C31" s="86" t="s">
        <v>30</v>
      </c>
      <c r="D31" s="87"/>
      <c r="E31" s="124" t="s">
        <v>31</v>
      </c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</row>
    <row r="32" spans="2:21" s="4" customFormat="1" ht="24" customHeight="1" thickBot="1" x14ac:dyDescent="0.3">
      <c r="B32" s="121"/>
      <c r="C32" s="122"/>
      <c r="D32" s="123"/>
      <c r="E32" s="125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1"/>
    </row>
    <row r="33" spans="2:21" s="4" customFormat="1" ht="24" customHeight="1" x14ac:dyDescent="0.25">
      <c r="B33" s="114">
        <v>13</v>
      </c>
      <c r="C33" s="115" t="s">
        <v>32</v>
      </c>
      <c r="D33" s="116"/>
      <c r="E33" s="19" t="s">
        <v>46</v>
      </c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7"/>
      <c r="T33" s="117"/>
      <c r="U33" s="119"/>
    </row>
    <row r="34" spans="2:21" s="4" customFormat="1" ht="24" customHeight="1" x14ac:dyDescent="0.25">
      <c r="B34" s="90"/>
      <c r="C34" s="88"/>
      <c r="D34" s="89"/>
      <c r="E34" s="13" t="s">
        <v>22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20"/>
    </row>
    <row r="35" spans="2:21" s="4" customFormat="1" ht="24" customHeight="1" x14ac:dyDescent="0.25">
      <c r="B35" s="90">
        <v>14</v>
      </c>
      <c r="C35" s="86" t="s">
        <v>33</v>
      </c>
      <c r="D35" s="87"/>
      <c r="E35" s="13" t="s">
        <v>47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20"/>
    </row>
    <row r="36" spans="2:21" s="4" customFormat="1" ht="24" customHeight="1" thickBot="1" x14ac:dyDescent="0.3">
      <c r="B36" s="121"/>
      <c r="C36" s="122"/>
      <c r="D36" s="123"/>
      <c r="E36" s="21" t="s">
        <v>12</v>
      </c>
      <c r="F36" s="132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32"/>
      <c r="T36" s="132"/>
      <c r="U36" s="154"/>
    </row>
    <row r="37" spans="2:21" s="4" customFormat="1" ht="24" customHeight="1" x14ac:dyDescent="0.25">
      <c r="B37" s="114">
        <v>15</v>
      </c>
      <c r="C37" s="115" t="s">
        <v>34</v>
      </c>
      <c r="D37" s="116"/>
      <c r="E37" s="19" t="s">
        <v>48</v>
      </c>
      <c r="F37" s="133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  <c r="U37" s="119"/>
    </row>
    <row r="38" spans="2:21" s="4" customFormat="1" ht="24" customHeight="1" x14ac:dyDescent="0.25">
      <c r="B38" s="90"/>
      <c r="C38" s="88"/>
      <c r="D38" s="89"/>
      <c r="E38" s="13" t="s">
        <v>22</v>
      </c>
      <c r="F38" s="136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8"/>
      <c r="U38" s="120"/>
    </row>
    <row r="39" spans="2:21" s="4" customFormat="1" ht="24" customHeight="1" x14ac:dyDescent="0.25">
      <c r="B39" s="90">
        <v>16</v>
      </c>
      <c r="C39" s="86" t="s">
        <v>35</v>
      </c>
      <c r="D39" s="87"/>
      <c r="E39" s="13" t="s">
        <v>49</v>
      </c>
      <c r="F39" s="126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62"/>
      <c r="U39" s="120"/>
    </row>
    <row r="40" spans="2:21" s="4" customFormat="1" ht="24" customHeight="1" thickBot="1" x14ac:dyDescent="0.3">
      <c r="B40" s="121"/>
      <c r="C40" s="122"/>
      <c r="D40" s="123"/>
      <c r="E40" s="21" t="s">
        <v>36</v>
      </c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63"/>
      <c r="U40" s="154"/>
    </row>
    <row r="41" spans="2:21" s="4" customFormat="1" ht="24" customHeight="1" x14ac:dyDescent="0.25">
      <c r="B41" s="155">
        <v>17</v>
      </c>
      <c r="C41" s="156" t="s">
        <v>37</v>
      </c>
      <c r="D41" s="157"/>
      <c r="E41" s="37" t="s">
        <v>50</v>
      </c>
      <c r="F41" s="133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  <c r="U41" s="158"/>
    </row>
    <row r="42" spans="2:21" s="4" customFormat="1" ht="24" customHeight="1" x14ac:dyDescent="0.25">
      <c r="B42" s="90"/>
      <c r="C42" s="88"/>
      <c r="D42" s="89"/>
      <c r="E42" s="13" t="s">
        <v>22</v>
      </c>
      <c r="F42" s="136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8"/>
      <c r="U42" s="120"/>
    </row>
    <row r="43" spans="2:21" s="4" customFormat="1" ht="24" customHeight="1" x14ac:dyDescent="0.25">
      <c r="B43" s="90">
        <v>18</v>
      </c>
      <c r="C43" s="86" t="s">
        <v>38</v>
      </c>
      <c r="D43" s="87"/>
      <c r="E43" s="13" t="s">
        <v>51</v>
      </c>
      <c r="F43" s="126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62"/>
      <c r="U43" s="120"/>
    </row>
    <row r="44" spans="2:21" s="4" customFormat="1" ht="24" customHeight="1" thickBot="1" x14ac:dyDescent="0.3">
      <c r="B44" s="121"/>
      <c r="C44" s="122"/>
      <c r="D44" s="123"/>
      <c r="E44" s="21" t="s">
        <v>36</v>
      </c>
      <c r="F44" s="129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63"/>
      <c r="U44" s="154"/>
    </row>
    <row r="45" spans="2:21" s="4" customFormat="1" ht="15" customHeight="1" x14ac:dyDescent="0.25">
      <c r="B45" s="139" t="s">
        <v>5</v>
      </c>
      <c r="C45" s="140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</row>
    <row r="46" spans="2:21" s="4" customFormat="1" ht="48" customHeight="1" thickBot="1" x14ac:dyDescent="0.3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3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3" t="s">
        <v>80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  <c r="U2" s="66"/>
    </row>
    <row r="3" spans="2:21" s="3" customFormat="1" ht="24" customHeight="1" thickBot="1" x14ac:dyDescent="0.3">
      <c r="B3" s="144" t="s">
        <v>0</v>
      </c>
      <c r="C3" s="145"/>
      <c r="D3" s="150" t="s">
        <v>73</v>
      </c>
      <c r="E3" s="151"/>
      <c r="F3" s="164" t="s">
        <v>13</v>
      </c>
      <c r="G3" s="165"/>
      <c r="H3" s="165"/>
      <c r="I3" s="145"/>
      <c r="J3" s="172" t="s">
        <v>74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</row>
    <row r="4" spans="2:21" s="3" customFormat="1" ht="24" customHeight="1" x14ac:dyDescent="0.25">
      <c r="B4" s="5" t="s">
        <v>1</v>
      </c>
      <c r="C4" s="6"/>
      <c r="D4" s="152">
        <v>43749</v>
      </c>
      <c r="E4" s="153"/>
      <c r="F4" s="166" t="s">
        <v>14</v>
      </c>
      <c r="G4" s="167"/>
      <c r="H4" s="167"/>
      <c r="I4" s="168"/>
      <c r="J4" s="175" t="s">
        <v>64</v>
      </c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7"/>
    </row>
    <row r="5" spans="2:21" s="3" customFormat="1" ht="24" customHeight="1" x14ac:dyDescent="0.25">
      <c r="B5" s="7" t="s">
        <v>2</v>
      </c>
      <c r="C5" s="8"/>
      <c r="D5" s="70" t="s">
        <v>79</v>
      </c>
      <c r="E5" s="71"/>
      <c r="F5" s="169" t="s">
        <v>15</v>
      </c>
      <c r="G5" s="170"/>
      <c r="H5" s="170"/>
      <c r="I5" s="171"/>
      <c r="J5" s="178" t="s">
        <v>65</v>
      </c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80"/>
    </row>
    <row r="6" spans="2:21" s="3" customFormat="1" ht="24" customHeight="1" thickBot="1" x14ac:dyDescent="0.3">
      <c r="B6" s="9" t="s">
        <v>3</v>
      </c>
      <c r="C6" s="10"/>
      <c r="D6" s="67" t="s">
        <v>66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69"/>
    </row>
    <row r="7" spans="2:21" s="3" customFormat="1" ht="24" customHeight="1" thickBot="1" x14ac:dyDescent="0.3">
      <c r="B7" s="11" t="s">
        <v>4</v>
      </c>
      <c r="C7" s="12"/>
      <c r="D7" s="72"/>
      <c r="E7" s="73"/>
      <c r="F7" s="164" t="s">
        <v>16</v>
      </c>
      <c r="G7" s="165"/>
      <c r="H7" s="165"/>
      <c r="I7" s="145"/>
      <c r="J7" s="181">
        <v>43768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4"/>
    </row>
    <row r="8" spans="2:21" s="3" customFormat="1" ht="24" customHeight="1" x14ac:dyDescent="0.25">
      <c r="B8" s="54">
        <v>1</v>
      </c>
      <c r="C8" s="83" t="s">
        <v>6</v>
      </c>
      <c r="D8" s="84"/>
      <c r="E8" s="85"/>
      <c r="F8" s="98" t="s">
        <v>75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100"/>
    </row>
    <row r="9" spans="2:21" s="3" customFormat="1" ht="24" customHeight="1" x14ac:dyDescent="0.25">
      <c r="B9" s="48">
        <v>2</v>
      </c>
      <c r="C9" s="80" t="s">
        <v>7</v>
      </c>
      <c r="D9" s="82"/>
      <c r="E9" s="13" t="s">
        <v>39</v>
      </c>
      <c r="F9" s="101" t="s">
        <v>71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103"/>
    </row>
    <row r="10" spans="2:21" s="3" customFormat="1" ht="24" customHeight="1" x14ac:dyDescent="0.25">
      <c r="B10" s="48">
        <v>3</v>
      </c>
      <c r="C10" s="80" t="s">
        <v>8</v>
      </c>
      <c r="D10" s="81"/>
      <c r="E10" s="82"/>
      <c r="F10" s="104" t="s">
        <v>77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  <c r="U10" s="106"/>
    </row>
    <row r="11" spans="2:21" s="3" customFormat="1" ht="24" customHeight="1" thickBot="1" x14ac:dyDescent="0.3">
      <c r="B11" s="49">
        <v>4</v>
      </c>
      <c r="C11" s="77" t="s">
        <v>9</v>
      </c>
      <c r="D11" s="78"/>
      <c r="E11" s="79"/>
      <c r="F11" s="107" t="s">
        <v>76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8"/>
      <c r="U11" s="109"/>
    </row>
    <row r="12" spans="2:21" s="3" customFormat="1" ht="18" customHeight="1" x14ac:dyDescent="0.25">
      <c r="B12" s="146"/>
      <c r="C12" s="134"/>
      <c r="D12" s="134"/>
      <c r="E12" s="135"/>
      <c r="F12" s="159" t="s">
        <v>19</v>
      </c>
      <c r="G12" s="160"/>
      <c r="H12" s="160"/>
      <c r="I12" s="160"/>
      <c r="J12" s="160"/>
      <c r="K12" s="160"/>
      <c r="L12" s="161"/>
      <c r="M12" s="53" t="s">
        <v>19</v>
      </c>
      <c r="N12" s="19" t="s">
        <v>21</v>
      </c>
      <c r="O12" s="159" t="s">
        <v>20</v>
      </c>
      <c r="P12" s="161"/>
      <c r="Q12" s="52" t="s">
        <v>20</v>
      </c>
      <c r="R12" s="51" t="s">
        <v>61</v>
      </c>
      <c r="S12" s="91" t="s">
        <v>17</v>
      </c>
      <c r="T12" s="91" t="s">
        <v>18</v>
      </c>
      <c r="U12" s="93" t="s">
        <v>72</v>
      </c>
    </row>
    <row r="13" spans="2:21" s="3" customFormat="1" ht="18" customHeight="1" x14ac:dyDescent="0.25">
      <c r="B13" s="147"/>
      <c r="C13" s="137"/>
      <c r="D13" s="137"/>
      <c r="E13" s="13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2"/>
      <c r="T13" s="92"/>
      <c r="U13" s="94"/>
    </row>
    <row r="14" spans="2:21" s="4" customFormat="1" ht="24" customHeight="1" x14ac:dyDescent="0.25">
      <c r="B14" s="90">
        <v>5</v>
      </c>
      <c r="C14" s="86" t="s">
        <v>10</v>
      </c>
      <c r="D14" s="87"/>
      <c r="E14" s="15" t="s">
        <v>40</v>
      </c>
      <c r="F14" s="74">
        <v>61</v>
      </c>
      <c r="G14" s="74">
        <v>13</v>
      </c>
      <c r="H14" s="74">
        <v>0</v>
      </c>
      <c r="I14" s="74">
        <v>3</v>
      </c>
      <c r="J14" s="74">
        <v>4</v>
      </c>
      <c r="K14" s="74">
        <v>9</v>
      </c>
      <c r="L14" s="74">
        <v>11</v>
      </c>
      <c r="M14" s="74">
        <f>SUM(F14:L15)</f>
        <v>101</v>
      </c>
      <c r="N14" s="74">
        <v>3</v>
      </c>
      <c r="O14" s="74">
        <v>7</v>
      </c>
      <c r="P14" s="74">
        <v>0</v>
      </c>
      <c r="Q14" s="74">
        <f>SUM(O14:P15)</f>
        <v>7</v>
      </c>
      <c r="R14" s="74">
        <f>SUM(M14,N14,Q14)</f>
        <v>111</v>
      </c>
      <c r="S14" s="75">
        <v>522</v>
      </c>
      <c r="T14" s="74">
        <v>10</v>
      </c>
      <c r="U14" s="76">
        <f>SUM(R14:T15)</f>
        <v>643</v>
      </c>
    </row>
    <row r="15" spans="2:21" s="4" customFormat="1" ht="24" customHeight="1" x14ac:dyDescent="0.25">
      <c r="B15" s="90"/>
      <c r="C15" s="88"/>
      <c r="D15" s="89"/>
      <c r="E15" s="47" t="s">
        <v>12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5"/>
      <c r="T15" s="74"/>
      <c r="U15" s="76"/>
    </row>
    <row r="16" spans="2:21" s="4" customFormat="1" ht="24" customHeight="1" x14ac:dyDescent="0.25">
      <c r="B16" s="48"/>
      <c r="C16" s="50"/>
      <c r="D16" s="27"/>
      <c r="E16" s="55" t="s">
        <v>67</v>
      </c>
      <c r="F16" s="57">
        <f>7.21+7.96+8.1+7.99+7.73+7.4+6.71+5.68</f>
        <v>58.779999999999994</v>
      </c>
      <c r="G16" s="57">
        <f t="shared" ref="G16:M16" si="0">7.21+7.96+8.1+7.99+7.73+7.4+6.71+5.68</f>
        <v>58.779999999999994</v>
      </c>
      <c r="H16" s="57">
        <f t="shared" si="0"/>
        <v>58.779999999999994</v>
      </c>
      <c r="I16" s="57">
        <f t="shared" si="0"/>
        <v>58.779999999999994</v>
      </c>
      <c r="J16" s="57">
        <f t="shared" si="0"/>
        <v>58.779999999999994</v>
      </c>
      <c r="K16" s="57">
        <f t="shared" si="0"/>
        <v>58.779999999999994</v>
      </c>
      <c r="L16" s="57">
        <f t="shared" si="0"/>
        <v>58.779999999999994</v>
      </c>
      <c r="M16" s="57">
        <f t="shared" si="0"/>
        <v>58.779999999999994</v>
      </c>
      <c r="N16" s="57">
        <f>6.1+6.79+7.22+7.44+7.23+6.81+6.2+5.36</f>
        <v>53.150000000000006</v>
      </c>
      <c r="O16" s="57">
        <f>7.35+6.17+5.69+5.1+6.65+8.35+7.19+6.3</f>
        <v>52.8</v>
      </c>
      <c r="P16" s="57">
        <f>7.35+6.17+5.69+5.1+6.65+8.35+7.19+6.3</f>
        <v>52.8</v>
      </c>
      <c r="Q16" s="57">
        <f>7.35+6.17+5.69+5.1+6.65+8.35+7.19+6.3</f>
        <v>52.8</v>
      </c>
      <c r="R16" s="57"/>
      <c r="S16" s="56">
        <f>6.55+6.37+6.09+5.93+6.41+8.03+8.82+8.17</f>
        <v>56.37</v>
      </c>
      <c r="T16" s="57">
        <f>5.84+5.25+4.77+5.17+7.81+9.12+9.47+8.31</f>
        <v>55.74</v>
      </c>
      <c r="U16" s="33"/>
    </row>
    <row r="17" spans="2:21" s="4" customFormat="1" ht="24" customHeight="1" x14ac:dyDescent="0.25">
      <c r="B17" s="90">
        <v>6</v>
      </c>
      <c r="C17" s="86" t="s">
        <v>11</v>
      </c>
      <c r="D17" s="95"/>
      <c r="E17" s="16" t="s">
        <v>41</v>
      </c>
      <c r="F17" s="182">
        <f t="shared" ref="F17:Q17" si="1">100/F16</f>
        <v>1.7012589316093911</v>
      </c>
      <c r="G17" s="182">
        <f t="shared" si="1"/>
        <v>1.7012589316093911</v>
      </c>
      <c r="H17" s="182">
        <f t="shared" si="1"/>
        <v>1.7012589316093911</v>
      </c>
      <c r="I17" s="182">
        <f t="shared" si="1"/>
        <v>1.7012589316093911</v>
      </c>
      <c r="J17" s="182">
        <f t="shared" si="1"/>
        <v>1.7012589316093911</v>
      </c>
      <c r="K17" s="182">
        <f t="shared" si="1"/>
        <v>1.7012589316093911</v>
      </c>
      <c r="L17" s="182">
        <f t="shared" si="1"/>
        <v>1.7012589316093911</v>
      </c>
      <c r="M17" s="182">
        <f t="shared" si="1"/>
        <v>1.7012589316093911</v>
      </c>
      <c r="N17" s="182">
        <f t="shared" si="1"/>
        <v>1.8814675446848539</v>
      </c>
      <c r="O17" s="182">
        <f t="shared" si="1"/>
        <v>1.893939393939394</v>
      </c>
      <c r="P17" s="182">
        <f t="shared" si="1"/>
        <v>1.893939393939394</v>
      </c>
      <c r="Q17" s="182">
        <f t="shared" si="1"/>
        <v>1.893939393939394</v>
      </c>
      <c r="R17" s="182"/>
      <c r="S17" s="182">
        <f>100/S16</f>
        <v>1.7739932588256166</v>
      </c>
      <c r="T17" s="182">
        <f>100/T16</f>
        <v>1.7940437746681019</v>
      </c>
      <c r="U17" s="110"/>
    </row>
    <row r="18" spans="2:21" s="4" customFormat="1" ht="24" customHeight="1" x14ac:dyDescent="0.25">
      <c r="B18" s="90"/>
      <c r="C18" s="88"/>
      <c r="D18" s="96"/>
      <c r="E18" s="55" t="s">
        <v>22</v>
      </c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10"/>
    </row>
    <row r="19" spans="2:21" s="4" customFormat="1" ht="24" customHeight="1" x14ac:dyDescent="0.25">
      <c r="B19" s="90">
        <v>7</v>
      </c>
      <c r="C19" s="86" t="s">
        <v>23</v>
      </c>
      <c r="D19" s="95"/>
      <c r="E19" s="15" t="s">
        <v>42</v>
      </c>
      <c r="F19" s="183">
        <f t="shared" ref="F19:Q19" si="2">F14*F17</f>
        <v>103.77679482817285</v>
      </c>
      <c r="G19" s="183">
        <f t="shared" si="2"/>
        <v>22.116366110922083</v>
      </c>
      <c r="H19" s="183">
        <f t="shared" si="2"/>
        <v>0</v>
      </c>
      <c r="I19" s="183">
        <f t="shared" si="2"/>
        <v>5.1037767948281729</v>
      </c>
      <c r="J19" s="183">
        <f t="shared" si="2"/>
        <v>6.8050357264375645</v>
      </c>
      <c r="K19" s="183">
        <f t="shared" si="2"/>
        <v>15.311330384484521</v>
      </c>
      <c r="L19" s="183">
        <f t="shared" si="2"/>
        <v>18.713848247703304</v>
      </c>
      <c r="M19" s="183">
        <f t="shared" si="2"/>
        <v>171.82715209254852</v>
      </c>
      <c r="N19" s="183">
        <f t="shared" si="2"/>
        <v>5.6444026340545612</v>
      </c>
      <c r="O19" s="183">
        <f t="shared" si="2"/>
        <v>13.257575757575758</v>
      </c>
      <c r="P19" s="183">
        <f t="shared" si="2"/>
        <v>0</v>
      </c>
      <c r="Q19" s="183">
        <f t="shared" si="2"/>
        <v>13.257575757575758</v>
      </c>
      <c r="R19" s="183">
        <f>SUM(M19,N19,Q19)</f>
        <v>190.72913048417882</v>
      </c>
      <c r="S19" s="183">
        <f>S14*S17</f>
        <v>926.02448110697185</v>
      </c>
      <c r="T19" s="183">
        <f>T14*T17</f>
        <v>17.94043774668102</v>
      </c>
      <c r="U19" s="97">
        <f>SUM(R19:T20)</f>
        <v>1134.6940493378318</v>
      </c>
    </row>
    <row r="20" spans="2:21" s="4" customFormat="1" ht="24" customHeight="1" x14ac:dyDescent="0.25">
      <c r="B20" s="90"/>
      <c r="C20" s="88"/>
      <c r="D20" s="96"/>
      <c r="E20" s="47" t="s">
        <v>24</v>
      </c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97"/>
    </row>
    <row r="21" spans="2:21" s="4" customFormat="1" ht="24" customHeight="1" x14ac:dyDescent="0.25">
      <c r="B21" s="48"/>
      <c r="C21" s="50"/>
      <c r="D21" s="27"/>
      <c r="E21" s="55" t="s">
        <v>68</v>
      </c>
      <c r="F21" s="56">
        <v>129.19999999999999</v>
      </c>
      <c r="G21" s="56">
        <v>129.19999999999999</v>
      </c>
      <c r="H21" s="56">
        <v>129.19999999999999</v>
      </c>
      <c r="I21" s="56">
        <v>129.19999999999999</v>
      </c>
      <c r="J21" s="56">
        <v>129.19999999999999</v>
      </c>
      <c r="K21" s="56">
        <v>129.19999999999999</v>
      </c>
      <c r="L21" s="56">
        <v>129.19999999999999</v>
      </c>
      <c r="M21" s="56">
        <v>129.19999999999999</v>
      </c>
      <c r="N21" s="56">
        <v>129.1</v>
      </c>
      <c r="O21" s="56">
        <v>124.8</v>
      </c>
      <c r="P21" s="56">
        <v>124.8</v>
      </c>
      <c r="Q21" s="56">
        <v>124.8</v>
      </c>
      <c r="R21" s="56"/>
      <c r="S21" s="56">
        <v>118.9</v>
      </c>
      <c r="T21" s="56">
        <v>106.7</v>
      </c>
      <c r="U21" s="34"/>
    </row>
    <row r="22" spans="2:21" s="4" customFormat="1" ht="24" customHeight="1" x14ac:dyDescent="0.25">
      <c r="B22" s="90">
        <v>8</v>
      </c>
      <c r="C22" s="86" t="s">
        <v>25</v>
      </c>
      <c r="D22" s="95"/>
      <c r="E22" s="16" t="s">
        <v>43</v>
      </c>
      <c r="F22" s="184">
        <f>100/F21</f>
        <v>0.77399380804953566</v>
      </c>
      <c r="G22" s="184">
        <f>100/G21</f>
        <v>0.77399380804953566</v>
      </c>
      <c r="H22" s="184">
        <f t="shared" ref="H22:T22" si="3">100/H21</f>
        <v>0.77399380804953566</v>
      </c>
      <c r="I22" s="184">
        <f t="shared" si="3"/>
        <v>0.77399380804953566</v>
      </c>
      <c r="J22" s="184">
        <f t="shared" si="3"/>
        <v>0.77399380804953566</v>
      </c>
      <c r="K22" s="184">
        <f t="shared" si="3"/>
        <v>0.77399380804953566</v>
      </c>
      <c r="L22" s="184">
        <f t="shared" si="3"/>
        <v>0.77399380804953566</v>
      </c>
      <c r="M22" s="184">
        <f t="shared" si="3"/>
        <v>0.77399380804953566</v>
      </c>
      <c r="N22" s="184">
        <f t="shared" si="3"/>
        <v>0.77459333849728895</v>
      </c>
      <c r="O22" s="184">
        <f t="shared" si="3"/>
        <v>0.80128205128205132</v>
      </c>
      <c r="P22" s="184">
        <f t="shared" si="3"/>
        <v>0.80128205128205132</v>
      </c>
      <c r="Q22" s="184">
        <f t="shared" si="3"/>
        <v>0.80128205128205132</v>
      </c>
      <c r="R22" s="184"/>
      <c r="S22" s="184">
        <f t="shared" si="3"/>
        <v>0.84104289318755254</v>
      </c>
      <c r="T22" s="184">
        <f t="shared" si="3"/>
        <v>0.93720712277413309</v>
      </c>
      <c r="U22" s="59"/>
    </row>
    <row r="23" spans="2:21" s="4" customFormat="1" ht="24" customHeight="1" x14ac:dyDescent="0.25">
      <c r="B23" s="90"/>
      <c r="C23" s="88"/>
      <c r="D23" s="96"/>
      <c r="E23" s="47" t="s">
        <v>22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59"/>
    </row>
    <row r="24" spans="2:21" s="4" customFormat="1" ht="24" customHeight="1" x14ac:dyDescent="0.25">
      <c r="B24" s="90">
        <v>9</v>
      </c>
      <c r="C24" s="86" t="s">
        <v>26</v>
      </c>
      <c r="D24" s="95"/>
      <c r="E24" s="15" t="s">
        <v>44</v>
      </c>
      <c r="F24" s="185">
        <f>F19*F22</f>
        <v>80.322596616232858</v>
      </c>
      <c r="G24" s="185">
        <f>G19*G22</f>
        <v>17.117930426410283</v>
      </c>
      <c r="H24" s="185">
        <f t="shared" ref="H24:T24" si="4">H19*H22</f>
        <v>0</v>
      </c>
      <c r="I24" s="185">
        <f t="shared" si="4"/>
        <v>3.9502916368639114</v>
      </c>
      <c r="J24" s="185">
        <f t="shared" si="4"/>
        <v>5.2670555158185488</v>
      </c>
      <c r="K24" s="185">
        <f t="shared" si="4"/>
        <v>11.850874910591735</v>
      </c>
      <c r="L24" s="185">
        <f t="shared" si="4"/>
        <v>14.48440266850101</v>
      </c>
      <c r="M24" s="185">
        <f t="shared" si="4"/>
        <v>132.99315177441838</v>
      </c>
      <c r="N24" s="185">
        <f t="shared" si="4"/>
        <v>4.372116680135214</v>
      </c>
      <c r="O24" s="185">
        <f t="shared" si="4"/>
        <v>10.623057498057499</v>
      </c>
      <c r="P24" s="185">
        <f t="shared" si="4"/>
        <v>0</v>
      </c>
      <c r="Q24" s="185">
        <f t="shared" si="4"/>
        <v>10.623057498057499</v>
      </c>
      <c r="R24" s="185">
        <f>SUM(M24,N24,Q24)</f>
        <v>147.98832595261109</v>
      </c>
      <c r="S24" s="185">
        <f t="shared" si="4"/>
        <v>778.82630875270968</v>
      </c>
      <c r="T24" s="185">
        <f t="shared" si="4"/>
        <v>16.81390604187537</v>
      </c>
      <c r="U24" s="111">
        <f>SUM(R24:T25)</f>
        <v>943.6285407471961</v>
      </c>
    </row>
    <row r="25" spans="2:21" s="4" customFormat="1" ht="24" customHeight="1" x14ac:dyDescent="0.25">
      <c r="B25" s="90"/>
      <c r="C25" s="88"/>
      <c r="D25" s="96"/>
      <c r="E25" s="47" t="s">
        <v>24</v>
      </c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11"/>
    </row>
    <row r="26" spans="2:21" s="4" customFormat="1" ht="24" customHeight="1" x14ac:dyDescent="0.25">
      <c r="B26" s="48"/>
      <c r="C26" s="50"/>
      <c r="D26" s="27"/>
      <c r="E26" s="55" t="s">
        <v>69</v>
      </c>
      <c r="F26" s="57">
        <v>106.8</v>
      </c>
      <c r="G26" s="57">
        <v>106.8</v>
      </c>
      <c r="H26" s="57">
        <v>106.8</v>
      </c>
      <c r="I26" s="57">
        <v>106.8</v>
      </c>
      <c r="J26" s="57">
        <v>106.8</v>
      </c>
      <c r="K26" s="57">
        <v>106.8</v>
      </c>
      <c r="L26" s="57">
        <v>106.8</v>
      </c>
      <c r="M26" s="57">
        <v>106.8</v>
      </c>
      <c r="N26" s="57">
        <v>108.7</v>
      </c>
      <c r="O26" s="57">
        <v>104.9</v>
      </c>
      <c r="P26" s="57">
        <v>104.9</v>
      </c>
      <c r="Q26" s="57">
        <v>104.9</v>
      </c>
      <c r="R26" s="57"/>
      <c r="S26" s="56">
        <v>97.9</v>
      </c>
      <c r="T26" s="57">
        <v>58.4</v>
      </c>
      <c r="U26" s="33"/>
    </row>
    <row r="27" spans="2:21" s="4" customFormat="1" ht="24" customHeight="1" x14ac:dyDescent="0.25">
      <c r="B27" s="90">
        <v>10</v>
      </c>
      <c r="C27" s="86" t="s">
        <v>27</v>
      </c>
      <c r="D27" s="95"/>
      <c r="E27" s="15" t="s">
        <v>45</v>
      </c>
      <c r="F27" s="62">
        <f>100/F26</f>
        <v>0.93632958801498134</v>
      </c>
      <c r="G27" s="62">
        <f t="shared" ref="G27:T27" si="5">100/G26</f>
        <v>0.93632958801498134</v>
      </c>
      <c r="H27" s="62">
        <f t="shared" si="5"/>
        <v>0.93632958801498134</v>
      </c>
      <c r="I27" s="62">
        <f t="shared" si="5"/>
        <v>0.93632958801498134</v>
      </c>
      <c r="J27" s="62">
        <f t="shared" si="5"/>
        <v>0.93632958801498134</v>
      </c>
      <c r="K27" s="62">
        <f t="shared" si="5"/>
        <v>0.93632958801498134</v>
      </c>
      <c r="L27" s="62">
        <f t="shared" si="5"/>
        <v>0.93632958801498134</v>
      </c>
      <c r="M27" s="62">
        <f t="shared" si="5"/>
        <v>0.93632958801498134</v>
      </c>
      <c r="N27" s="62">
        <f t="shared" si="5"/>
        <v>0.91996320147194111</v>
      </c>
      <c r="O27" s="62">
        <f t="shared" si="5"/>
        <v>0.95328884652049561</v>
      </c>
      <c r="P27" s="62">
        <f t="shared" si="5"/>
        <v>0.95328884652049561</v>
      </c>
      <c r="Q27" s="62">
        <f t="shared" si="5"/>
        <v>0.95328884652049561</v>
      </c>
      <c r="R27" s="62"/>
      <c r="S27" s="62">
        <f t="shared" si="5"/>
        <v>1.0214504596527068</v>
      </c>
      <c r="T27" s="62">
        <f t="shared" si="5"/>
        <v>1.7123287671232876</v>
      </c>
      <c r="U27" s="59"/>
    </row>
    <row r="28" spans="2:21" s="4" customFormat="1" ht="24" customHeight="1" x14ac:dyDescent="0.25">
      <c r="B28" s="90"/>
      <c r="C28" s="88"/>
      <c r="D28" s="96"/>
      <c r="E28" s="47" t="s">
        <v>22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9"/>
    </row>
    <row r="29" spans="2:21" s="4" customFormat="1" ht="24" customHeight="1" x14ac:dyDescent="0.25">
      <c r="B29" s="90">
        <v>11</v>
      </c>
      <c r="C29" s="86" t="s">
        <v>28</v>
      </c>
      <c r="D29" s="95"/>
      <c r="E29" s="15" t="s">
        <v>29</v>
      </c>
      <c r="F29" s="112">
        <f>F24*F27</f>
        <v>75.208423797970852</v>
      </c>
      <c r="G29" s="112">
        <f t="shared" ref="G29:T29" si="6">G24*G27</f>
        <v>16.028024743829853</v>
      </c>
      <c r="H29" s="112">
        <f t="shared" si="6"/>
        <v>0</v>
      </c>
      <c r="I29" s="112">
        <f t="shared" si="6"/>
        <v>3.6987749408838124</v>
      </c>
      <c r="J29" s="112">
        <f t="shared" si="6"/>
        <v>4.9316999211784172</v>
      </c>
      <c r="K29" s="112">
        <f t="shared" si="6"/>
        <v>11.096324822651438</v>
      </c>
      <c r="L29" s="112">
        <f t="shared" si="6"/>
        <v>13.562174783240648</v>
      </c>
      <c r="M29" s="112">
        <f t="shared" si="6"/>
        <v>124.52542300975504</v>
      </c>
      <c r="N29" s="112">
        <f t="shared" si="6"/>
        <v>4.0221864582660665</v>
      </c>
      <c r="O29" s="112">
        <f t="shared" si="6"/>
        <v>10.126842228844135</v>
      </c>
      <c r="P29" s="112">
        <f t="shared" si="6"/>
        <v>0</v>
      </c>
      <c r="Q29" s="112">
        <f t="shared" si="6"/>
        <v>10.126842228844135</v>
      </c>
      <c r="R29" s="186">
        <f>SUM(M29,N29,Q29)</f>
        <v>138.67445169686525</v>
      </c>
      <c r="S29" s="112">
        <f t="shared" si="6"/>
        <v>795.53249106507621</v>
      </c>
      <c r="T29" s="112">
        <f t="shared" si="6"/>
        <v>28.790935003211249</v>
      </c>
      <c r="U29" s="113">
        <f>SUM(R29:T30)</f>
        <v>962.99787776515279</v>
      </c>
    </row>
    <row r="30" spans="2:21" s="4" customFormat="1" ht="24" customHeight="1" x14ac:dyDescent="0.25">
      <c r="B30" s="90"/>
      <c r="C30" s="88"/>
      <c r="D30" s="96"/>
      <c r="E30" s="47" t="s">
        <v>24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86"/>
      <c r="S30" s="112"/>
      <c r="T30" s="112"/>
      <c r="U30" s="113"/>
    </row>
    <row r="31" spans="2:21" s="4" customFormat="1" ht="24" customHeight="1" x14ac:dyDescent="0.25">
      <c r="B31" s="90">
        <v>12</v>
      </c>
      <c r="C31" s="86" t="s">
        <v>30</v>
      </c>
      <c r="D31" s="87"/>
      <c r="E31" s="124" t="s">
        <v>31</v>
      </c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</row>
    <row r="32" spans="2:21" s="4" customFormat="1" ht="24" customHeight="1" thickBot="1" x14ac:dyDescent="0.3">
      <c r="B32" s="121"/>
      <c r="C32" s="122"/>
      <c r="D32" s="123"/>
      <c r="E32" s="125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1"/>
    </row>
    <row r="33" spans="2:21" s="4" customFormat="1" ht="24" customHeight="1" x14ac:dyDescent="0.25">
      <c r="B33" s="114">
        <v>13</v>
      </c>
      <c r="C33" s="115" t="s">
        <v>32</v>
      </c>
      <c r="D33" s="116"/>
      <c r="E33" s="19" t="s">
        <v>46</v>
      </c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7"/>
      <c r="T33" s="117"/>
      <c r="U33" s="119"/>
    </row>
    <row r="34" spans="2:21" s="4" customFormat="1" ht="24" customHeight="1" x14ac:dyDescent="0.25">
      <c r="B34" s="90"/>
      <c r="C34" s="88"/>
      <c r="D34" s="89"/>
      <c r="E34" s="13" t="s">
        <v>22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20"/>
    </row>
    <row r="35" spans="2:21" s="4" customFormat="1" ht="24" customHeight="1" x14ac:dyDescent="0.25">
      <c r="B35" s="90">
        <v>14</v>
      </c>
      <c r="C35" s="86" t="s">
        <v>33</v>
      </c>
      <c r="D35" s="87"/>
      <c r="E35" s="13" t="s">
        <v>47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20"/>
    </row>
    <row r="36" spans="2:21" s="4" customFormat="1" ht="24" customHeight="1" thickBot="1" x14ac:dyDescent="0.3">
      <c r="B36" s="121"/>
      <c r="C36" s="122"/>
      <c r="D36" s="123"/>
      <c r="E36" s="21" t="s">
        <v>12</v>
      </c>
      <c r="F36" s="132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32"/>
      <c r="T36" s="132"/>
      <c r="U36" s="154"/>
    </row>
    <row r="37" spans="2:21" s="4" customFormat="1" ht="24" customHeight="1" x14ac:dyDescent="0.25">
      <c r="B37" s="114">
        <v>15</v>
      </c>
      <c r="C37" s="115" t="s">
        <v>34</v>
      </c>
      <c r="D37" s="116"/>
      <c r="E37" s="19" t="s">
        <v>48</v>
      </c>
      <c r="F37" s="133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  <c r="U37" s="119"/>
    </row>
    <row r="38" spans="2:21" s="4" customFormat="1" ht="24" customHeight="1" x14ac:dyDescent="0.25">
      <c r="B38" s="90"/>
      <c r="C38" s="88"/>
      <c r="D38" s="89"/>
      <c r="E38" s="13" t="s">
        <v>22</v>
      </c>
      <c r="F38" s="136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8"/>
      <c r="U38" s="120"/>
    </row>
    <row r="39" spans="2:21" s="4" customFormat="1" ht="24" customHeight="1" x14ac:dyDescent="0.25">
      <c r="B39" s="90">
        <v>16</v>
      </c>
      <c r="C39" s="86" t="s">
        <v>35</v>
      </c>
      <c r="D39" s="87"/>
      <c r="E39" s="13" t="s">
        <v>49</v>
      </c>
      <c r="F39" s="126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62"/>
      <c r="U39" s="120"/>
    </row>
    <row r="40" spans="2:21" s="4" customFormat="1" ht="24" customHeight="1" thickBot="1" x14ac:dyDescent="0.3">
      <c r="B40" s="121"/>
      <c r="C40" s="122"/>
      <c r="D40" s="123"/>
      <c r="E40" s="21" t="s">
        <v>36</v>
      </c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63"/>
      <c r="U40" s="154"/>
    </row>
    <row r="41" spans="2:21" s="4" customFormat="1" ht="24" customHeight="1" x14ac:dyDescent="0.25">
      <c r="B41" s="155">
        <v>17</v>
      </c>
      <c r="C41" s="156" t="s">
        <v>37</v>
      </c>
      <c r="D41" s="157"/>
      <c r="E41" s="47" t="s">
        <v>50</v>
      </c>
      <c r="F41" s="133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  <c r="U41" s="158"/>
    </row>
    <row r="42" spans="2:21" s="4" customFormat="1" ht="24" customHeight="1" x14ac:dyDescent="0.25">
      <c r="B42" s="90"/>
      <c r="C42" s="88"/>
      <c r="D42" s="89"/>
      <c r="E42" s="13" t="s">
        <v>22</v>
      </c>
      <c r="F42" s="136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8"/>
      <c r="U42" s="120"/>
    </row>
    <row r="43" spans="2:21" s="4" customFormat="1" ht="24" customHeight="1" x14ac:dyDescent="0.25">
      <c r="B43" s="90">
        <v>18</v>
      </c>
      <c r="C43" s="86" t="s">
        <v>38</v>
      </c>
      <c r="D43" s="87"/>
      <c r="E43" s="13" t="s">
        <v>51</v>
      </c>
      <c r="F43" s="126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62"/>
      <c r="U43" s="120"/>
    </row>
    <row r="44" spans="2:21" s="4" customFormat="1" ht="24" customHeight="1" thickBot="1" x14ac:dyDescent="0.3">
      <c r="B44" s="121"/>
      <c r="C44" s="122"/>
      <c r="D44" s="123"/>
      <c r="E44" s="21" t="s">
        <v>36</v>
      </c>
      <c r="F44" s="129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63"/>
      <c r="U44" s="154"/>
    </row>
    <row r="45" spans="2:21" s="4" customFormat="1" ht="15" customHeight="1" x14ac:dyDescent="0.25">
      <c r="B45" s="139" t="s">
        <v>5</v>
      </c>
      <c r="C45" s="140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</row>
    <row r="46" spans="2:21" s="4" customFormat="1" ht="48" customHeight="1" thickBot="1" x14ac:dyDescent="0.3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3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3" t="s">
        <v>80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  <c r="U2" s="66"/>
    </row>
    <row r="3" spans="2:21" s="3" customFormat="1" ht="24" customHeight="1" thickBot="1" x14ac:dyDescent="0.3">
      <c r="B3" s="144" t="s">
        <v>0</v>
      </c>
      <c r="C3" s="145"/>
      <c r="D3" s="150" t="s">
        <v>73</v>
      </c>
      <c r="E3" s="151"/>
      <c r="F3" s="164" t="s">
        <v>13</v>
      </c>
      <c r="G3" s="165"/>
      <c r="H3" s="165"/>
      <c r="I3" s="145"/>
      <c r="J3" s="172" t="s">
        <v>74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</row>
    <row r="4" spans="2:21" s="3" customFormat="1" ht="24" customHeight="1" x14ac:dyDescent="0.25">
      <c r="B4" s="5" t="s">
        <v>1</v>
      </c>
      <c r="C4" s="6"/>
      <c r="D4" s="152">
        <v>43759</v>
      </c>
      <c r="E4" s="153"/>
      <c r="F4" s="166" t="s">
        <v>14</v>
      </c>
      <c r="G4" s="167"/>
      <c r="H4" s="167"/>
      <c r="I4" s="168"/>
      <c r="J4" s="175" t="s">
        <v>78</v>
      </c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7"/>
    </row>
    <row r="5" spans="2:21" s="3" customFormat="1" ht="24" customHeight="1" x14ac:dyDescent="0.25">
      <c r="B5" s="7" t="s">
        <v>2</v>
      </c>
      <c r="C5" s="8"/>
      <c r="D5" s="70" t="s">
        <v>79</v>
      </c>
      <c r="E5" s="71"/>
      <c r="F5" s="169" t="s">
        <v>15</v>
      </c>
      <c r="G5" s="170"/>
      <c r="H5" s="170"/>
      <c r="I5" s="171"/>
      <c r="J5" s="178" t="s">
        <v>65</v>
      </c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80"/>
    </row>
    <row r="6" spans="2:21" s="3" customFormat="1" ht="24" customHeight="1" thickBot="1" x14ac:dyDescent="0.3">
      <c r="B6" s="9" t="s">
        <v>3</v>
      </c>
      <c r="C6" s="10"/>
      <c r="D6" s="67" t="s">
        <v>66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69"/>
    </row>
    <row r="7" spans="2:21" s="3" customFormat="1" ht="24" customHeight="1" thickBot="1" x14ac:dyDescent="0.3">
      <c r="B7" s="11" t="s">
        <v>4</v>
      </c>
      <c r="C7" s="12"/>
      <c r="D7" s="72"/>
      <c r="E7" s="73"/>
      <c r="F7" s="164" t="s">
        <v>16</v>
      </c>
      <c r="G7" s="165"/>
      <c r="H7" s="165"/>
      <c r="I7" s="145"/>
      <c r="J7" s="181">
        <v>43768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4"/>
    </row>
    <row r="8" spans="2:21" s="3" customFormat="1" ht="24" customHeight="1" x14ac:dyDescent="0.25">
      <c r="B8" s="54">
        <v>1</v>
      </c>
      <c r="C8" s="83" t="s">
        <v>6</v>
      </c>
      <c r="D8" s="84"/>
      <c r="E8" s="85"/>
      <c r="F8" s="98" t="s">
        <v>75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100"/>
    </row>
    <row r="9" spans="2:21" s="3" customFormat="1" ht="24" customHeight="1" x14ac:dyDescent="0.25">
      <c r="B9" s="48">
        <v>2</v>
      </c>
      <c r="C9" s="80" t="s">
        <v>7</v>
      </c>
      <c r="D9" s="82"/>
      <c r="E9" s="13" t="s">
        <v>39</v>
      </c>
      <c r="F9" s="101" t="s">
        <v>71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103"/>
    </row>
    <row r="10" spans="2:21" s="3" customFormat="1" ht="24" customHeight="1" x14ac:dyDescent="0.25">
      <c r="B10" s="48">
        <v>3</v>
      </c>
      <c r="C10" s="80" t="s">
        <v>8</v>
      </c>
      <c r="D10" s="81"/>
      <c r="E10" s="82"/>
      <c r="F10" s="104" t="s">
        <v>77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  <c r="U10" s="106"/>
    </row>
    <row r="11" spans="2:21" s="3" customFormat="1" ht="24" customHeight="1" thickBot="1" x14ac:dyDescent="0.3">
      <c r="B11" s="49">
        <v>4</v>
      </c>
      <c r="C11" s="77" t="s">
        <v>9</v>
      </c>
      <c r="D11" s="78"/>
      <c r="E11" s="79"/>
      <c r="F11" s="107" t="s">
        <v>76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8"/>
      <c r="U11" s="109"/>
    </row>
    <row r="12" spans="2:21" s="3" customFormat="1" ht="18" customHeight="1" x14ac:dyDescent="0.25">
      <c r="B12" s="146"/>
      <c r="C12" s="134"/>
      <c r="D12" s="134"/>
      <c r="E12" s="135"/>
      <c r="F12" s="159" t="s">
        <v>19</v>
      </c>
      <c r="G12" s="160"/>
      <c r="H12" s="160"/>
      <c r="I12" s="160"/>
      <c r="J12" s="160"/>
      <c r="K12" s="160"/>
      <c r="L12" s="161"/>
      <c r="M12" s="53" t="s">
        <v>19</v>
      </c>
      <c r="N12" s="19" t="s">
        <v>21</v>
      </c>
      <c r="O12" s="159" t="s">
        <v>20</v>
      </c>
      <c r="P12" s="161"/>
      <c r="Q12" s="52" t="s">
        <v>20</v>
      </c>
      <c r="R12" s="51" t="s">
        <v>61</v>
      </c>
      <c r="S12" s="91" t="s">
        <v>17</v>
      </c>
      <c r="T12" s="91" t="s">
        <v>18</v>
      </c>
      <c r="U12" s="93" t="s">
        <v>72</v>
      </c>
    </row>
    <row r="13" spans="2:21" s="3" customFormat="1" ht="18" customHeight="1" x14ac:dyDescent="0.25">
      <c r="B13" s="147"/>
      <c r="C13" s="137"/>
      <c r="D13" s="137"/>
      <c r="E13" s="13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2"/>
      <c r="T13" s="92"/>
      <c r="U13" s="94"/>
    </row>
    <row r="14" spans="2:21" s="4" customFormat="1" ht="24" customHeight="1" x14ac:dyDescent="0.25">
      <c r="B14" s="90">
        <v>5</v>
      </c>
      <c r="C14" s="86" t="s">
        <v>10</v>
      </c>
      <c r="D14" s="87"/>
      <c r="E14" s="15" t="s">
        <v>40</v>
      </c>
      <c r="F14" s="74">
        <v>45</v>
      </c>
      <c r="G14" s="74">
        <v>15</v>
      </c>
      <c r="H14" s="74">
        <v>0</v>
      </c>
      <c r="I14" s="74">
        <v>1</v>
      </c>
      <c r="J14" s="74">
        <v>4</v>
      </c>
      <c r="K14" s="74">
        <v>6</v>
      </c>
      <c r="L14" s="74">
        <v>9</v>
      </c>
      <c r="M14" s="74">
        <f>SUM(F14:L15)</f>
        <v>80</v>
      </c>
      <c r="N14" s="74">
        <v>6</v>
      </c>
      <c r="O14" s="74">
        <v>7</v>
      </c>
      <c r="P14" s="74">
        <v>0</v>
      </c>
      <c r="Q14" s="74">
        <f>SUM(O14:P15)</f>
        <v>7</v>
      </c>
      <c r="R14" s="74">
        <f>SUM(M14,N14,Q14)</f>
        <v>93</v>
      </c>
      <c r="S14" s="75">
        <v>516</v>
      </c>
      <c r="T14" s="74">
        <v>10</v>
      </c>
      <c r="U14" s="76">
        <f>SUM(R14:T15)</f>
        <v>619</v>
      </c>
    </row>
    <row r="15" spans="2:21" s="4" customFormat="1" ht="24" customHeight="1" x14ac:dyDescent="0.25">
      <c r="B15" s="90"/>
      <c r="C15" s="88"/>
      <c r="D15" s="89"/>
      <c r="E15" s="47" t="s">
        <v>12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5"/>
      <c r="T15" s="74"/>
      <c r="U15" s="76"/>
    </row>
    <row r="16" spans="2:21" s="4" customFormat="1" ht="24" customHeight="1" x14ac:dyDescent="0.25">
      <c r="B16" s="48"/>
      <c r="C16" s="50"/>
      <c r="D16" s="27"/>
      <c r="E16" s="55" t="s">
        <v>67</v>
      </c>
      <c r="F16" s="57">
        <f>7.21+7.96+8.1+7.99+7.73+7.4+6.71+5.68</f>
        <v>58.779999999999994</v>
      </c>
      <c r="G16" s="57">
        <f t="shared" ref="G16:M16" si="0">7.21+7.96+8.1+7.99+7.73+7.4+6.71+5.68</f>
        <v>58.779999999999994</v>
      </c>
      <c r="H16" s="57">
        <f t="shared" si="0"/>
        <v>58.779999999999994</v>
      </c>
      <c r="I16" s="57">
        <f t="shared" si="0"/>
        <v>58.779999999999994</v>
      </c>
      <c r="J16" s="57">
        <f t="shared" si="0"/>
        <v>58.779999999999994</v>
      </c>
      <c r="K16" s="57">
        <f t="shared" si="0"/>
        <v>58.779999999999994</v>
      </c>
      <c r="L16" s="57">
        <f t="shared" si="0"/>
        <v>58.779999999999994</v>
      </c>
      <c r="M16" s="57">
        <f t="shared" si="0"/>
        <v>58.779999999999994</v>
      </c>
      <c r="N16" s="57">
        <f>6.1+6.79+7.22+7.44+7.23+6.81+6.2+5.36</f>
        <v>53.150000000000006</v>
      </c>
      <c r="O16" s="57">
        <f>7.35+6.17+5.69+5.1+6.65+8.35+7.19+6.3</f>
        <v>52.8</v>
      </c>
      <c r="P16" s="57">
        <f>7.35+6.17+5.69+5.1+6.65+8.35+7.19+6.3</f>
        <v>52.8</v>
      </c>
      <c r="Q16" s="57">
        <f>7.35+6.17+5.69+5.1+6.65+8.35+7.19+6.3</f>
        <v>52.8</v>
      </c>
      <c r="R16" s="57"/>
      <c r="S16" s="56">
        <f>6.55+6.37+6.09+5.93+6.41+8.03+8.82+8.17</f>
        <v>56.37</v>
      </c>
      <c r="T16" s="57">
        <f>5.84+5.25+4.77+5.17+7.81+9.12+9.47+8.31</f>
        <v>55.74</v>
      </c>
      <c r="U16" s="33"/>
    </row>
    <row r="17" spans="2:21" s="4" customFormat="1" ht="24" customHeight="1" x14ac:dyDescent="0.25">
      <c r="B17" s="90">
        <v>6</v>
      </c>
      <c r="C17" s="86" t="s">
        <v>11</v>
      </c>
      <c r="D17" s="95"/>
      <c r="E17" s="16" t="s">
        <v>41</v>
      </c>
      <c r="F17" s="182">
        <f t="shared" ref="F17:Q17" si="1">100/F16</f>
        <v>1.7012589316093911</v>
      </c>
      <c r="G17" s="182">
        <f t="shared" si="1"/>
        <v>1.7012589316093911</v>
      </c>
      <c r="H17" s="182">
        <f t="shared" si="1"/>
        <v>1.7012589316093911</v>
      </c>
      <c r="I17" s="182">
        <f t="shared" si="1"/>
        <v>1.7012589316093911</v>
      </c>
      <c r="J17" s="182">
        <f t="shared" si="1"/>
        <v>1.7012589316093911</v>
      </c>
      <c r="K17" s="182">
        <f t="shared" si="1"/>
        <v>1.7012589316093911</v>
      </c>
      <c r="L17" s="182">
        <f t="shared" si="1"/>
        <v>1.7012589316093911</v>
      </c>
      <c r="M17" s="182">
        <f t="shared" si="1"/>
        <v>1.7012589316093911</v>
      </c>
      <c r="N17" s="182">
        <f t="shared" si="1"/>
        <v>1.8814675446848539</v>
      </c>
      <c r="O17" s="182">
        <f t="shared" si="1"/>
        <v>1.893939393939394</v>
      </c>
      <c r="P17" s="182">
        <f t="shared" si="1"/>
        <v>1.893939393939394</v>
      </c>
      <c r="Q17" s="182">
        <f t="shared" si="1"/>
        <v>1.893939393939394</v>
      </c>
      <c r="R17" s="182"/>
      <c r="S17" s="182">
        <f>100/S16</f>
        <v>1.7739932588256166</v>
      </c>
      <c r="T17" s="182">
        <f>100/T16</f>
        <v>1.7940437746681019</v>
      </c>
      <c r="U17" s="110"/>
    </row>
    <row r="18" spans="2:21" s="4" customFormat="1" ht="24" customHeight="1" x14ac:dyDescent="0.25">
      <c r="B18" s="90"/>
      <c r="C18" s="88"/>
      <c r="D18" s="96"/>
      <c r="E18" s="55" t="s">
        <v>22</v>
      </c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10"/>
    </row>
    <row r="19" spans="2:21" s="4" customFormat="1" ht="24" customHeight="1" x14ac:dyDescent="0.25">
      <c r="B19" s="90">
        <v>7</v>
      </c>
      <c r="C19" s="86" t="s">
        <v>23</v>
      </c>
      <c r="D19" s="95"/>
      <c r="E19" s="15" t="s">
        <v>42</v>
      </c>
      <c r="F19" s="183">
        <f t="shared" ref="F19:Q19" si="2">F14*F17</f>
        <v>76.556651922422603</v>
      </c>
      <c r="G19" s="183">
        <f t="shared" si="2"/>
        <v>25.518883974140866</v>
      </c>
      <c r="H19" s="183">
        <f t="shared" si="2"/>
        <v>0</v>
      </c>
      <c r="I19" s="183">
        <f t="shared" si="2"/>
        <v>1.7012589316093911</v>
      </c>
      <c r="J19" s="183">
        <f t="shared" si="2"/>
        <v>6.8050357264375645</v>
      </c>
      <c r="K19" s="183">
        <f t="shared" si="2"/>
        <v>10.207553589656346</v>
      </c>
      <c r="L19" s="183">
        <f t="shared" si="2"/>
        <v>15.311330384484521</v>
      </c>
      <c r="M19" s="183">
        <f t="shared" si="2"/>
        <v>136.1007145287513</v>
      </c>
      <c r="N19" s="183">
        <f t="shared" si="2"/>
        <v>11.288805268109122</v>
      </c>
      <c r="O19" s="183">
        <f t="shared" si="2"/>
        <v>13.257575757575758</v>
      </c>
      <c r="P19" s="183">
        <f t="shared" si="2"/>
        <v>0</v>
      </c>
      <c r="Q19" s="183">
        <f t="shared" si="2"/>
        <v>13.257575757575758</v>
      </c>
      <c r="R19" s="183">
        <f>SUM(M19,N19,Q19)</f>
        <v>160.64709555443616</v>
      </c>
      <c r="S19" s="183">
        <f>S14*S17</f>
        <v>915.38052155401817</v>
      </c>
      <c r="T19" s="183">
        <f>T14*T17</f>
        <v>17.94043774668102</v>
      </c>
      <c r="U19" s="97">
        <f>SUM(R19:T20)</f>
        <v>1093.9680548551353</v>
      </c>
    </row>
    <row r="20" spans="2:21" s="4" customFormat="1" ht="24" customHeight="1" x14ac:dyDescent="0.25">
      <c r="B20" s="90"/>
      <c r="C20" s="88"/>
      <c r="D20" s="96"/>
      <c r="E20" s="47" t="s">
        <v>24</v>
      </c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97"/>
    </row>
    <row r="21" spans="2:21" s="4" customFormat="1" ht="24" customHeight="1" x14ac:dyDescent="0.25">
      <c r="B21" s="48"/>
      <c r="C21" s="50"/>
      <c r="D21" s="27"/>
      <c r="E21" s="55" t="s">
        <v>68</v>
      </c>
      <c r="F21" s="56">
        <v>118.3</v>
      </c>
      <c r="G21" s="56">
        <v>118.3</v>
      </c>
      <c r="H21" s="56">
        <v>118.3</v>
      </c>
      <c r="I21" s="56">
        <v>118.3</v>
      </c>
      <c r="J21" s="56">
        <v>118.3</v>
      </c>
      <c r="K21" s="56">
        <v>118.3</v>
      </c>
      <c r="L21" s="56">
        <v>118.3</v>
      </c>
      <c r="M21" s="56">
        <v>118.3</v>
      </c>
      <c r="N21" s="56">
        <v>126.7</v>
      </c>
      <c r="O21" s="56">
        <v>115.1</v>
      </c>
      <c r="P21" s="56">
        <v>115.1</v>
      </c>
      <c r="Q21" s="56">
        <v>115.1</v>
      </c>
      <c r="R21" s="56"/>
      <c r="S21" s="56">
        <v>102.2</v>
      </c>
      <c r="T21" s="56">
        <v>106.7</v>
      </c>
      <c r="U21" s="34"/>
    </row>
    <row r="22" spans="2:21" s="4" customFormat="1" ht="24" customHeight="1" x14ac:dyDescent="0.25">
      <c r="B22" s="90">
        <v>8</v>
      </c>
      <c r="C22" s="86" t="s">
        <v>25</v>
      </c>
      <c r="D22" s="95"/>
      <c r="E22" s="16" t="s">
        <v>43</v>
      </c>
      <c r="F22" s="184">
        <f>100/F21</f>
        <v>0.84530853761622993</v>
      </c>
      <c r="G22" s="184">
        <f>100/G21</f>
        <v>0.84530853761622993</v>
      </c>
      <c r="H22" s="184">
        <f t="shared" ref="H22:T22" si="3">100/H21</f>
        <v>0.84530853761622993</v>
      </c>
      <c r="I22" s="184">
        <f t="shared" si="3"/>
        <v>0.84530853761622993</v>
      </c>
      <c r="J22" s="184">
        <f t="shared" si="3"/>
        <v>0.84530853761622993</v>
      </c>
      <c r="K22" s="184">
        <f t="shared" si="3"/>
        <v>0.84530853761622993</v>
      </c>
      <c r="L22" s="184">
        <f t="shared" si="3"/>
        <v>0.84530853761622993</v>
      </c>
      <c r="M22" s="184">
        <f t="shared" si="3"/>
        <v>0.84530853761622993</v>
      </c>
      <c r="N22" s="184">
        <f t="shared" si="3"/>
        <v>0.78926598263614833</v>
      </c>
      <c r="O22" s="184">
        <f t="shared" si="3"/>
        <v>0.86880973066898348</v>
      </c>
      <c r="P22" s="184">
        <f t="shared" si="3"/>
        <v>0.86880973066898348</v>
      </c>
      <c r="Q22" s="184">
        <f t="shared" si="3"/>
        <v>0.86880973066898348</v>
      </c>
      <c r="R22" s="184"/>
      <c r="S22" s="184">
        <f t="shared" si="3"/>
        <v>0.97847358121330719</v>
      </c>
      <c r="T22" s="184">
        <f t="shared" si="3"/>
        <v>0.93720712277413309</v>
      </c>
      <c r="U22" s="59"/>
    </row>
    <row r="23" spans="2:21" s="4" customFormat="1" ht="24" customHeight="1" x14ac:dyDescent="0.25">
      <c r="B23" s="90"/>
      <c r="C23" s="88"/>
      <c r="D23" s="96"/>
      <c r="E23" s="47" t="s">
        <v>22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59"/>
    </row>
    <row r="24" spans="2:21" s="4" customFormat="1" ht="24" customHeight="1" x14ac:dyDescent="0.25">
      <c r="B24" s="90">
        <v>9</v>
      </c>
      <c r="C24" s="86" t="s">
        <v>26</v>
      </c>
      <c r="D24" s="95"/>
      <c r="E24" s="15" t="s">
        <v>44</v>
      </c>
      <c r="F24" s="185">
        <f>F19*F22</f>
        <v>64.713991481337786</v>
      </c>
      <c r="G24" s="185">
        <f>G19*G22</f>
        <v>21.571330493779261</v>
      </c>
      <c r="H24" s="185">
        <f t="shared" ref="H24:T24" si="4">H19*H22</f>
        <v>0</v>
      </c>
      <c r="I24" s="185">
        <f t="shared" si="4"/>
        <v>1.4380886995852842</v>
      </c>
      <c r="J24" s="185">
        <f t="shared" si="4"/>
        <v>5.7523547983411367</v>
      </c>
      <c r="K24" s="185">
        <f t="shared" si="4"/>
        <v>8.6285321975117046</v>
      </c>
      <c r="L24" s="185">
        <f t="shared" si="4"/>
        <v>12.942798296267558</v>
      </c>
      <c r="M24" s="185">
        <f t="shared" si="4"/>
        <v>115.04709596682274</v>
      </c>
      <c r="N24" s="185">
        <f t="shared" si="4"/>
        <v>8.9098699827222738</v>
      </c>
      <c r="O24" s="185">
        <f t="shared" si="4"/>
        <v>11.51831082326304</v>
      </c>
      <c r="P24" s="185">
        <f t="shared" si="4"/>
        <v>0</v>
      </c>
      <c r="Q24" s="185">
        <f t="shared" si="4"/>
        <v>11.51831082326304</v>
      </c>
      <c r="R24" s="185">
        <f>SUM(M24,N24,Q24)</f>
        <v>135.47527677280806</v>
      </c>
      <c r="S24" s="185">
        <f t="shared" si="4"/>
        <v>895.67565709786504</v>
      </c>
      <c r="T24" s="185">
        <f t="shared" si="4"/>
        <v>16.81390604187537</v>
      </c>
      <c r="U24" s="111">
        <f>SUM(R24:T25)</f>
        <v>1047.9648399125483</v>
      </c>
    </row>
    <row r="25" spans="2:21" s="4" customFormat="1" ht="24" customHeight="1" x14ac:dyDescent="0.25">
      <c r="B25" s="90"/>
      <c r="C25" s="88"/>
      <c r="D25" s="96"/>
      <c r="E25" s="47" t="s">
        <v>24</v>
      </c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11"/>
    </row>
    <row r="26" spans="2:21" s="4" customFormat="1" ht="24" customHeight="1" x14ac:dyDescent="0.25">
      <c r="B26" s="48"/>
      <c r="C26" s="50"/>
      <c r="D26" s="27"/>
      <c r="E26" s="55" t="s">
        <v>69</v>
      </c>
      <c r="F26" s="57">
        <v>106.8</v>
      </c>
      <c r="G26" s="57">
        <v>106.8</v>
      </c>
      <c r="H26" s="57">
        <v>106.8</v>
      </c>
      <c r="I26" s="57">
        <v>106.8</v>
      </c>
      <c r="J26" s="57">
        <v>106.8</v>
      </c>
      <c r="K26" s="57">
        <v>106.8</v>
      </c>
      <c r="L26" s="57">
        <v>106.8</v>
      </c>
      <c r="M26" s="57">
        <v>106.8</v>
      </c>
      <c r="N26" s="57">
        <v>108.7</v>
      </c>
      <c r="O26" s="57">
        <v>104.9</v>
      </c>
      <c r="P26" s="57">
        <v>104.9</v>
      </c>
      <c r="Q26" s="57">
        <v>104.9</v>
      </c>
      <c r="R26" s="57"/>
      <c r="S26" s="56">
        <v>97.9</v>
      </c>
      <c r="T26" s="57">
        <v>58.4</v>
      </c>
      <c r="U26" s="33"/>
    </row>
    <row r="27" spans="2:21" s="4" customFormat="1" ht="24" customHeight="1" x14ac:dyDescent="0.25">
      <c r="B27" s="90">
        <v>10</v>
      </c>
      <c r="C27" s="86" t="s">
        <v>27</v>
      </c>
      <c r="D27" s="95"/>
      <c r="E27" s="15" t="s">
        <v>45</v>
      </c>
      <c r="F27" s="62">
        <f>100/F26</f>
        <v>0.93632958801498134</v>
      </c>
      <c r="G27" s="62">
        <f t="shared" ref="G27:T27" si="5">100/G26</f>
        <v>0.93632958801498134</v>
      </c>
      <c r="H27" s="62">
        <f t="shared" si="5"/>
        <v>0.93632958801498134</v>
      </c>
      <c r="I27" s="62">
        <f t="shared" si="5"/>
        <v>0.93632958801498134</v>
      </c>
      <c r="J27" s="62">
        <f t="shared" si="5"/>
        <v>0.93632958801498134</v>
      </c>
      <c r="K27" s="62">
        <f t="shared" si="5"/>
        <v>0.93632958801498134</v>
      </c>
      <c r="L27" s="62">
        <f t="shared" si="5"/>
        <v>0.93632958801498134</v>
      </c>
      <c r="M27" s="62">
        <f t="shared" si="5"/>
        <v>0.93632958801498134</v>
      </c>
      <c r="N27" s="62">
        <f t="shared" si="5"/>
        <v>0.91996320147194111</v>
      </c>
      <c r="O27" s="62">
        <f t="shared" si="5"/>
        <v>0.95328884652049561</v>
      </c>
      <c r="P27" s="62">
        <f t="shared" si="5"/>
        <v>0.95328884652049561</v>
      </c>
      <c r="Q27" s="62">
        <f t="shared" si="5"/>
        <v>0.95328884652049561</v>
      </c>
      <c r="R27" s="62"/>
      <c r="S27" s="62">
        <f t="shared" si="5"/>
        <v>1.0214504596527068</v>
      </c>
      <c r="T27" s="62">
        <f t="shared" si="5"/>
        <v>1.7123287671232876</v>
      </c>
      <c r="U27" s="59"/>
    </row>
    <row r="28" spans="2:21" s="4" customFormat="1" ht="24" customHeight="1" x14ac:dyDescent="0.25">
      <c r="B28" s="90"/>
      <c r="C28" s="88"/>
      <c r="D28" s="96"/>
      <c r="E28" s="47" t="s">
        <v>22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9"/>
    </row>
    <row r="29" spans="2:21" s="4" customFormat="1" ht="24" customHeight="1" x14ac:dyDescent="0.25">
      <c r="B29" s="90">
        <v>11</v>
      </c>
      <c r="C29" s="86" t="s">
        <v>28</v>
      </c>
      <c r="D29" s="95"/>
      <c r="E29" s="15" t="s">
        <v>29</v>
      </c>
      <c r="F29" s="112">
        <f>F24*F27</f>
        <v>60.593624982526023</v>
      </c>
      <c r="G29" s="112">
        <f t="shared" ref="G29:T29" si="6">G24*G27</f>
        <v>20.19787499417534</v>
      </c>
      <c r="H29" s="112">
        <f t="shared" si="6"/>
        <v>0</v>
      </c>
      <c r="I29" s="112">
        <f t="shared" si="6"/>
        <v>1.3465249996116895</v>
      </c>
      <c r="J29" s="112">
        <f t="shared" si="6"/>
        <v>5.3860999984467579</v>
      </c>
      <c r="K29" s="112">
        <f t="shared" si="6"/>
        <v>8.079149997670136</v>
      </c>
      <c r="L29" s="112">
        <f t="shared" si="6"/>
        <v>12.118724996505204</v>
      </c>
      <c r="M29" s="112">
        <f t="shared" si="6"/>
        <v>107.72199996893515</v>
      </c>
      <c r="N29" s="112">
        <f t="shared" si="6"/>
        <v>8.196752514003931</v>
      </c>
      <c r="O29" s="112">
        <f t="shared" si="6"/>
        <v>10.980277238572963</v>
      </c>
      <c r="P29" s="112">
        <f t="shared" si="6"/>
        <v>0</v>
      </c>
      <c r="Q29" s="112">
        <f t="shared" si="6"/>
        <v>10.980277238572963</v>
      </c>
      <c r="R29" s="186">
        <f>SUM(M29,N29,Q29)</f>
        <v>126.89902972151205</v>
      </c>
      <c r="S29" s="112">
        <f t="shared" si="6"/>
        <v>914.88831164235444</v>
      </c>
      <c r="T29" s="112">
        <f t="shared" si="6"/>
        <v>28.790935003211249</v>
      </c>
      <c r="U29" s="113">
        <f>SUM(R29:T30)</f>
        <v>1070.5782763670777</v>
      </c>
    </row>
    <row r="30" spans="2:21" s="4" customFormat="1" ht="24" customHeight="1" x14ac:dyDescent="0.25">
      <c r="B30" s="90"/>
      <c r="C30" s="88"/>
      <c r="D30" s="96"/>
      <c r="E30" s="47" t="s">
        <v>24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86"/>
      <c r="S30" s="112"/>
      <c r="T30" s="112"/>
      <c r="U30" s="113"/>
    </row>
    <row r="31" spans="2:21" s="4" customFormat="1" ht="24" customHeight="1" x14ac:dyDescent="0.25">
      <c r="B31" s="90">
        <v>12</v>
      </c>
      <c r="C31" s="86" t="s">
        <v>30</v>
      </c>
      <c r="D31" s="87"/>
      <c r="E31" s="124" t="s">
        <v>31</v>
      </c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</row>
    <row r="32" spans="2:21" s="4" customFormat="1" ht="24" customHeight="1" thickBot="1" x14ac:dyDescent="0.3">
      <c r="B32" s="121"/>
      <c r="C32" s="122"/>
      <c r="D32" s="123"/>
      <c r="E32" s="125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1"/>
    </row>
    <row r="33" spans="2:21" s="4" customFormat="1" ht="24" customHeight="1" x14ac:dyDescent="0.25">
      <c r="B33" s="114">
        <v>13</v>
      </c>
      <c r="C33" s="115" t="s">
        <v>32</v>
      </c>
      <c r="D33" s="116"/>
      <c r="E33" s="19" t="s">
        <v>46</v>
      </c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7"/>
      <c r="T33" s="117"/>
      <c r="U33" s="119"/>
    </row>
    <row r="34" spans="2:21" s="4" customFormat="1" ht="24" customHeight="1" x14ac:dyDescent="0.25">
      <c r="B34" s="90"/>
      <c r="C34" s="88"/>
      <c r="D34" s="89"/>
      <c r="E34" s="13" t="s">
        <v>22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20"/>
    </row>
    <row r="35" spans="2:21" s="4" customFormat="1" ht="24" customHeight="1" x14ac:dyDescent="0.25">
      <c r="B35" s="90">
        <v>14</v>
      </c>
      <c r="C35" s="86" t="s">
        <v>33</v>
      </c>
      <c r="D35" s="87"/>
      <c r="E35" s="13" t="s">
        <v>47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20"/>
    </row>
    <row r="36" spans="2:21" s="4" customFormat="1" ht="24" customHeight="1" thickBot="1" x14ac:dyDescent="0.3">
      <c r="B36" s="121"/>
      <c r="C36" s="122"/>
      <c r="D36" s="123"/>
      <c r="E36" s="21" t="s">
        <v>12</v>
      </c>
      <c r="F36" s="132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32"/>
      <c r="T36" s="132"/>
      <c r="U36" s="154"/>
    </row>
    <row r="37" spans="2:21" s="4" customFormat="1" ht="24" customHeight="1" x14ac:dyDescent="0.25">
      <c r="B37" s="114">
        <v>15</v>
      </c>
      <c r="C37" s="115" t="s">
        <v>34</v>
      </c>
      <c r="D37" s="116"/>
      <c r="E37" s="19" t="s">
        <v>48</v>
      </c>
      <c r="F37" s="133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  <c r="U37" s="119"/>
    </row>
    <row r="38" spans="2:21" s="4" customFormat="1" ht="24" customHeight="1" x14ac:dyDescent="0.25">
      <c r="B38" s="90"/>
      <c r="C38" s="88"/>
      <c r="D38" s="89"/>
      <c r="E38" s="13" t="s">
        <v>22</v>
      </c>
      <c r="F38" s="136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8"/>
      <c r="U38" s="120"/>
    </row>
    <row r="39" spans="2:21" s="4" customFormat="1" ht="24" customHeight="1" x14ac:dyDescent="0.25">
      <c r="B39" s="90">
        <v>16</v>
      </c>
      <c r="C39" s="86" t="s">
        <v>35</v>
      </c>
      <c r="D39" s="87"/>
      <c r="E39" s="13" t="s">
        <v>49</v>
      </c>
      <c r="F39" s="126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62"/>
      <c r="U39" s="120"/>
    </row>
    <row r="40" spans="2:21" s="4" customFormat="1" ht="24" customHeight="1" thickBot="1" x14ac:dyDescent="0.3">
      <c r="B40" s="121"/>
      <c r="C40" s="122"/>
      <c r="D40" s="123"/>
      <c r="E40" s="21" t="s">
        <v>36</v>
      </c>
      <c r="F40" s="129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63"/>
      <c r="U40" s="154"/>
    </row>
    <row r="41" spans="2:21" s="4" customFormat="1" ht="24" customHeight="1" x14ac:dyDescent="0.25">
      <c r="B41" s="155">
        <v>17</v>
      </c>
      <c r="C41" s="156" t="s">
        <v>37</v>
      </c>
      <c r="D41" s="157"/>
      <c r="E41" s="47" t="s">
        <v>50</v>
      </c>
      <c r="F41" s="133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  <c r="U41" s="158"/>
    </row>
    <row r="42" spans="2:21" s="4" customFormat="1" ht="24" customHeight="1" x14ac:dyDescent="0.25">
      <c r="B42" s="90"/>
      <c r="C42" s="88"/>
      <c r="D42" s="89"/>
      <c r="E42" s="13" t="s">
        <v>22</v>
      </c>
      <c r="F42" s="136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8"/>
      <c r="U42" s="120"/>
    </row>
    <row r="43" spans="2:21" s="4" customFormat="1" ht="24" customHeight="1" x14ac:dyDescent="0.25">
      <c r="B43" s="90">
        <v>18</v>
      </c>
      <c r="C43" s="86" t="s">
        <v>38</v>
      </c>
      <c r="D43" s="87"/>
      <c r="E43" s="13" t="s">
        <v>51</v>
      </c>
      <c r="F43" s="126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62"/>
      <c r="U43" s="120"/>
    </row>
    <row r="44" spans="2:21" s="4" customFormat="1" ht="24" customHeight="1" thickBot="1" x14ac:dyDescent="0.3">
      <c r="B44" s="121"/>
      <c r="C44" s="122"/>
      <c r="D44" s="123"/>
      <c r="E44" s="21" t="s">
        <v>36</v>
      </c>
      <c r="F44" s="129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63"/>
      <c r="U44" s="154"/>
    </row>
    <row r="45" spans="2:21" s="4" customFormat="1" ht="15" customHeight="1" x14ac:dyDescent="0.25">
      <c r="B45" s="139" t="s">
        <v>5</v>
      </c>
      <c r="C45" s="140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</row>
    <row r="46" spans="2:21" s="4" customFormat="1" ht="48" customHeight="1" thickBot="1" x14ac:dyDescent="0.3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3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6.9.2019</vt:lpstr>
      <vt:lpstr>16.9.2019</vt:lpstr>
      <vt:lpstr>11.10.2019</vt:lpstr>
      <vt:lpstr>21.10.2019</vt:lpstr>
      <vt:lpstr>'11.10.2019'!Oblast_tisku</vt:lpstr>
      <vt:lpstr>'16.9.2019'!Oblast_tisku</vt:lpstr>
      <vt:lpstr>'21.10.2019'!Oblast_tisku</vt:lpstr>
      <vt:lpstr>'6.9.2019'!Oblast_tisku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2019-10-31T07:50:14Z</cp:lastPrinted>
  <dcterms:created xsi:type="dcterms:W3CDTF">2019-09-10T08:33:34Z</dcterms:created>
  <dcterms:modified xsi:type="dcterms:W3CDTF">2019-10-31T12:00:59Z</dcterms:modified>
</cp:coreProperties>
</file>