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M19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R14" i="3" l="1"/>
  <c r="U14" i="3" s="1"/>
  <c r="M24" i="4"/>
  <c r="R19" i="4"/>
  <c r="U19" i="4" s="1"/>
  <c r="R14" i="4"/>
  <c r="U14" i="4" s="1"/>
  <c r="R19" i="3"/>
  <c r="U19" i="3" s="1"/>
  <c r="M2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M29" i="4" l="1"/>
  <c r="R29" i="4" s="1"/>
  <c r="U29" i="4" s="1"/>
  <c r="R24" i="4"/>
  <c r="U24" i="4" s="1"/>
  <c r="R24" i="3"/>
  <c r="U24" i="3" s="1"/>
  <c r="M29" i="3"/>
  <c r="R29" i="3" s="1"/>
  <c r="U29" i="3" s="1"/>
  <c r="R14" i="2"/>
  <c r="U14" i="2" s="1"/>
  <c r="M19" i="2"/>
  <c r="R19" i="2" s="1"/>
  <c r="U19" i="2" s="1"/>
  <c r="N16" i="1"/>
  <c r="M16" i="1"/>
  <c r="L16" i="1"/>
  <c r="K16" i="1"/>
  <c r="J16" i="1"/>
  <c r="I16" i="1"/>
  <c r="H16" i="1"/>
  <c r="G16" i="1"/>
  <c r="F16" i="1"/>
  <c r="S16" i="1"/>
  <c r="M24" i="2" l="1"/>
  <c r="R24" i="2" s="1"/>
  <c r="U24" i="2" s="1"/>
  <c r="Q27" i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M29" i="2" l="1"/>
  <c r="R29" i="2" s="1"/>
  <c r="U29" i="2" s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<sst xmlns="http://schemas.openxmlformats.org/spreadsheetml/2006/main" count="368" uniqueCount="80">
  <si>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</si>
  <si>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</si>
  <si>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</si>
  <si>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</si>
  <si>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</si>
  <si>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</si>
  <si>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</si>
  <si>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</si>
  <si>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</si>
  <si>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</si>
  <si>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</si>
  <si>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</si>
  <si>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</si>
  <si>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</si>
  <si>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</si>
  <si>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</si>
  <si>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</si>
  <si>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</si>
  <si>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</si>
  <si>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</si>
  <si>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</si>
  <si>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</si>
  <si>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</si>
  <si>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</si>
  <si>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</si>
  <si>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</si>
  <si>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</si>
  <si>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</si>
  <si>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</si>
  <si>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</si>
  <si>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</si>
  <si>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</si>
  <si>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</si>
  <si>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</si>
  <si>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</si>
  <si>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</si>
  <si>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</si>
  <si>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</si>
  <si>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</si>
  <si>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</si>
  <si>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</si>
  <si>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</si>
  <si>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</si>
  <si>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</si>
  <si>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</si>
  <si>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</si>
  <si>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</si>
  <si>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</si>
  <si>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</si>
  <si>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</si>
  <si>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</si>
  <si>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</si>
  <si>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</si>
  <si>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</si>
  <si>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</si>
  <si>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</si>
  <si>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</si>
  <si>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</si>
  <si>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</si>
  <si>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</si>
  <si>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</si>
  <si>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</si>
  <si>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</si>
  <si>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</si>
  <si>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</si>
  <si>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</si>
  <si>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</si>
  <si>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</si>
  <si>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</si>
  <si>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</si>
  <si>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</si>
  <si>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</si>
  <si>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</si>
  <si>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</si>
  <si>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Silnice I. Třídy</t>
  </si>
  <si>
    <t>I</t>
  </si>
  <si>
    <t>2-0336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</si>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</sst>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2" t="s">
        <v>79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U2" s="65"/>
    </row>
    <row r="3" spans="2:21" s="3" customFormat="1" ht="24" customHeight="1" thickBot="1" x14ac:dyDescent="0.3">
      <c r="B3" s="138" t="s">
        <v>0</v>
      </c>
      <c r="C3" s="139"/>
      <c r="D3" s="144" t="s">
        <v>73</v>
      </c>
      <c r="E3" s="145"/>
      <c r="F3" s="158" t="s">
        <v>13</v>
      </c>
      <c r="G3" s="159"/>
      <c r="H3" s="159"/>
      <c r="I3" s="139"/>
      <c r="J3" s="166" t="s">
        <v>76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/>
    </row>
    <row r="4" spans="2:21" s="3" customFormat="1" ht="24" customHeight="1" x14ac:dyDescent="0.25">
      <c r="B4" s="5" t="s">
        <v>1</v>
      </c>
      <c r="C4" s="6"/>
      <c r="D4" s="146">
        <v>43714</v>
      </c>
      <c r="E4" s="147"/>
      <c r="F4" s="160" t="s">
        <v>14</v>
      </c>
      <c r="G4" s="161"/>
      <c r="H4" s="161"/>
      <c r="I4" s="162"/>
      <c r="J4" s="169" t="s">
        <v>64</v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1"/>
    </row>
    <row r="5" spans="2:21" s="3" customFormat="1" ht="24" customHeight="1" x14ac:dyDescent="0.25">
      <c r="B5" s="7" t="s">
        <v>2</v>
      </c>
      <c r="C5" s="8"/>
      <c r="D5" s="69" t="s">
        <v>63</v>
      </c>
      <c r="E5" s="70"/>
      <c r="F5" s="163" t="s">
        <v>15</v>
      </c>
      <c r="G5" s="164"/>
      <c r="H5" s="164"/>
      <c r="I5" s="165"/>
      <c r="J5" s="172" t="s">
        <v>65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2:21" s="3" customFormat="1" ht="24" customHeight="1" thickBot="1" x14ac:dyDescent="0.3">
      <c r="B6" s="9" t="s">
        <v>3</v>
      </c>
      <c r="C6" s="10"/>
      <c r="D6" s="66" t="s">
        <v>66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68"/>
    </row>
    <row r="7" spans="2:21" s="3" customFormat="1" ht="24" customHeight="1" thickBot="1" x14ac:dyDescent="0.3">
      <c r="B7" s="11" t="s">
        <v>4</v>
      </c>
      <c r="C7" s="12"/>
      <c r="D7" s="71"/>
      <c r="E7" s="72"/>
      <c r="F7" s="158" t="s">
        <v>16</v>
      </c>
      <c r="G7" s="159"/>
      <c r="H7" s="159"/>
      <c r="I7" s="139"/>
      <c r="J7" s="175">
        <v>43724</v>
      </c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</row>
    <row r="8" spans="2:21" s="3" customFormat="1" ht="24" customHeight="1" x14ac:dyDescent="0.25">
      <c r="B8" s="18">
        <v>1</v>
      </c>
      <c r="C8" s="82" t="s">
        <v>6</v>
      </c>
      <c r="D8" s="83"/>
      <c r="E8" s="84"/>
      <c r="F8" s="97" t="s">
        <v>74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/>
    </row>
    <row r="9" spans="2:21" s="3" customFormat="1" ht="24" customHeight="1" x14ac:dyDescent="0.25">
      <c r="B9" s="14">
        <v>2</v>
      </c>
      <c r="C9" s="79" t="s">
        <v>7</v>
      </c>
      <c r="D9" s="81"/>
      <c r="E9" s="13" t="s">
        <v>39</v>
      </c>
      <c r="F9" s="100" t="s">
        <v>71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  <c r="U9" s="102"/>
    </row>
    <row r="10" spans="2:21" s="3" customFormat="1" ht="24" customHeight="1" x14ac:dyDescent="0.25">
      <c r="B10" s="14">
        <v>3</v>
      </c>
      <c r="C10" s="79" t="s">
        <v>8</v>
      </c>
      <c r="D10" s="80"/>
      <c r="E10" s="81"/>
      <c r="F10" s="100" t="s">
        <v>71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02"/>
    </row>
    <row r="11" spans="2:21" s="3" customFormat="1" ht="24" customHeight="1" thickBot="1" x14ac:dyDescent="0.3">
      <c r="B11" s="20">
        <v>4</v>
      </c>
      <c r="C11" s="76" t="s">
        <v>9</v>
      </c>
      <c r="D11" s="77"/>
      <c r="E11" s="78"/>
      <c r="F11" s="103" t="s">
        <v>75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05"/>
    </row>
    <row r="12" spans="2:21" s="3" customFormat="1" ht="18" customHeight="1" x14ac:dyDescent="0.25">
      <c r="B12" s="140"/>
      <c r="C12" s="128"/>
      <c r="D12" s="128"/>
      <c r="E12" s="129"/>
      <c r="F12" s="153" t="s">
        <v>19</v>
      </c>
      <c r="G12" s="154"/>
      <c r="H12" s="154"/>
      <c r="I12" s="154"/>
      <c r="J12" s="154"/>
      <c r="K12" s="154"/>
      <c r="L12" s="155"/>
      <c r="M12" s="29" t="s">
        <v>19</v>
      </c>
      <c r="N12" s="19" t="s">
        <v>21</v>
      </c>
      <c r="O12" s="153" t="s">
        <v>20</v>
      </c>
      <c r="P12" s="155"/>
      <c r="Q12" s="30" t="s">
        <v>20</v>
      </c>
      <c r="R12" s="28" t="s">
        <v>61</v>
      </c>
      <c r="S12" s="90" t="s">
        <v>17</v>
      </c>
      <c r="T12" s="90" t="s">
        <v>18</v>
      </c>
      <c r="U12" s="92" t="s">
        <v>72</v>
      </c>
    </row>
    <row r="13" spans="2:21" s="3" customFormat="1" ht="18" customHeight="1" x14ac:dyDescent="0.25">
      <c r="B13" s="141"/>
      <c r="C13" s="131"/>
      <c r="D13" s="131"/>
      <c r="E13" s="132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1"/>
      <c r="T13" s="91"/>
      <c r="U13" s="93"/>
    </row>
    <row r="14" spans="2:21" s="4" customFormat="1" ht="24" customHeight="1" x14ac:dyDescent="0.25">
      <c r="B14" s="89">
        <v>5</v>
      </c>
      <c r="C14" s="85" t="s">
        <v>10</v>
      </c>
      <c r="D14" s="86"/>
      <c r="E14" s="15" t="s">
        <v>40</v>
      </c>
      <c r="F14" s="73">
        <v>241</v>
      </c>
      <c r="G14" s="73">
        <v>85</v>
      </c>
      <c r="H14" s="73">
        <v>9</v>
      </c>
      <c r="I14" s="73">
        <v>30</v>
      </c>
      <c r="J14" s="73">
        <v>36</v>
      </c>
      <c r="K14" s="73">
        <v>3</v>
      </c>
      <c r="L14" s="73">
        <v>0</v>
      </c>
      <c r="M14" s="73">
        <f>SUM(F14:L15)</f>
        <v>404</v>
      </c>
      <c r="N14" s="73">
        <v>136</v>
      </c>
      <c r="O14" s="73">
        <v>11</v>
      </c>
      <c r="P14" s="73">
        <v>0</v>
      </c>
      <c r="Q14" s="73">
        <f>SUM(O14:P15)</f>
        <v>11</v>
      </c>
      <c r="R14" s="73">
        <f>SUM(M14,N14,Q14)</f>
        <v>551</v>
      </c>
      <c r="S14" s="74">
        <v>1820</v>
      </c>
      <c r="T14" s="73">
        <v>29</v>
      </c>
      <c r="U14" s="75">
        <f>SUM(R14:T15)</f>
        <v>2400</v>
      </c>
    </row>
    <row r="15" spans="2:21" s="4" customFormat="1" ht="24" customHeight="1" x14ac:dyDescent="0.25">
      <c r="B15" s="89"/>
      <c r="C15" s="87"/>
      <c r="D15" s="88"/>
      <c r="E15" s="26" t="s">
        <v>12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3"/>
      <c r="U15" s="75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7.5+8.33+8.56+8.53+7.8+6.95+5.83+4.61</f>
        <v>58.11</v>
      </c>
      <c r="G16" s="32">
        <f t="shared" ref="G16:L16" si="0">7.5+8.33+8.56+8.53+7.8+6.95+5.83+4.61</f>
        <v>58.11</v>
      </c>
      <c r="H16" s="32">
        <f t="shared" si="0"/>
        <v>58.11</v>
      </c>
      <c r="I16" s="32">
        <f t="shared" si="0"/>
        <v>58.11</v>
      </c>
      <c r="J16" s="32">
        <f t="shared" si="0"/>
        <v>58.11</v>
      </c>
      <c r="K16" s="32">
        <f t="shared" si="0"/>
        <v>58.11</v>
      </c>
      <c r="L16" s="32">
        <f t="shared" si="0"/>
        <v>58.11</v>
      </c>
      <c r="M16" s="32">
        <f>7.5+8.33+8.56+8.53+7.8+6.95+5.83+4.61</f>
        <v>58.11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6.84+6.37+6.07+5.78+6.47+7.83+8.28+7.68</f>
        <v>55.32</v>
      </c>
      <c r="T16" s="32">
        <f>5.84+5.25+4.77+5.17+7.81+9.12+9.47+8.31</f>
        <v>55.74</v>
      </c>
      <c r="U16" s="44"/>
    </row>
    <row r="17" spans="2:21" s="4" customFormat="1" ht="24" customHeight="1" x14ac:dyDescent="0.25">
      <c r="B17" s="89">
        <v>6</v>
      </c>
      <c r="C17" s="85" t="s">
        <v>11</v>
      </c>
      <c r="D17" s="94"/>
      <c r="E17" s="16" t="s">
        <v>41</v>
      </c>
      <c r="F17" s="57">
        <f t="shared" ref="F17:Q17" si="1">100/F16</f>
        <v>1.7208742040956806</v>
      </c>
      <c r="G17" s="57">
        <f t="shared" si="1"/>
        <v>1.7208742040956806</v>
      </c>
      <c r="H17" s="57">
        <f t="shared" si="1"/>
        <v>1.7208742040956806</v>
      </c>
      <c r="I17" s="57">
        <f t="shared" si="1"/>
        <v>1.7208742040956806</v>
      </c>
      <c r="J17" s="57">
        <f t="shared" si="1"/>
        <v>1.7208742040956806</v>
      </c>
      <c r="K17" s="57">
        <f t="shared" si="1"/>
        <v>1.7208742040956806</v>
      </c>
      <c r="L17" s="57">
        <f t="shared" si="1"/>
        <v>1.7208742040956806</v>
      </c>
      <c r="M17" s="57">
        <f t="shared" si="1"/>
        <v>1.7208742040956806</v>
      </c>
      <c r="N17" s="57">
        <f t="shared" si="1"/>
        <v>1.8814675446848539</v>
      </c>
      <c r="O17" s="57">
        <f t="shared" si="1"/>
        <v>1.893939393939394</v>
      </c>
      <c r="P17" s="57">
        <f t="shared" si="1"/>
        <v>1.893939393939394</v>
      </c>
      <c r="Q17" s="57">
        <f t="shared" si="1"/>
        <v>1.893939393939394</v>
      </c>
      <c r="R17" s="176"/>
      <c r="S17" s="57">
        <f>100/S16</f>
        <v>1.8076644974692697</v>
      </c>
      <c r="T17" s="57">
        <f>100/T16</f>
        <v>1.7940437746681019</v>
      </c>
      <c r="U17" s="106"/>
    </row>
    <row r="18" spans="2:21" s="4" customFormat="1" ht="24" customHeight="1" x14ac:dyDescent="0.25">
      <c r="B18" s="89"/>
      <c r="C18" s="87"/>
      <c r="D18" s="95"/>
      <c r="E18" s="24" t="s">
        <v>22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76"/>
      <c r="S18" s="57"/>
      <c r="T18" s="57"/>
      <c r="U18" s="106"/>
    </row>
    <row r="19" spans="2:21" s="4" customFormat="1" ht="24" customHeight="1" x14ac:dyDescent="0.25">
      <c r="B19" s="89">
        <v>7</v>
      </c>
      <c r="C19" s="85" t="s">
        <v>23</v>
      </c>
      <c r="D19" s="94"/>
      <c r="E19" s="15" t="s">
        <v>42</v>
      </c>
      <c r="F19" s="59">
        <f t="shared" ref="F19:P19" si="2">F14*F17</f>
        <v>414.73068318705901</v>
      </c>
      <c r="G19" s="59">
        <f t="shared" si="2"/>
        <v>146.27430734813285</v>
      </c>
      <c r="H19" s="59">
        <f t="shared" si="2"/>
        <v>15.487867836861126</v>
      </c>
      <c r="I19" s="59">
        <f t="shared" si="2"/>
        <v>51.62622612287042</v>
      </c>
      <c r="J19" s="59">
        <f t="shared" si="2"/>
        <v>61.951471347444503</v>
      </c>
      <c r="K19" s="59">
        <f t="shared" si="2"/>
        <v>5.1626226122870413</v>
      </c>
      <c r="L19" s="59">
        <f t="shared" si="2"/>
        <v>0</v>
      </c>
      <c r="M19" s="59">
        <f t="shared" ref="M19" si="3">M14*M17</f>
        <v>695.23317845465499</v>
      </c>
      <c r="N19" s="59">
        <f t="shared" si="2"/>
        <v>255.87958607714012</v>
      </c>
      <c r="O19" s="59">
        <f t="shared" si="2"/>
        <v>20.833333333333336</v>
      </c>
      <c r="P19" s="59">
        <f t="shared" si="2"/>
        <v>0</v>
      </c>
      <c r="Q19" s="59">
        <f t="shared" ref="Q19" si="4">Q14*Q17</f>
        <v>20.833333333333336</v>
      </c>
      <c r="R19" s="177">
        <f>SUM(M19,N19,Q19)</f>
        <v>971.94609786512854</v>
      </c>
      <c r="S19" s="59">
        <f>S14*S17</f>
        <v>3289.9493853940708</v>
      </c>
      <c r="T19" s="59">
        <f>T14*T17</f>
        <v>52.027269465374957</v>
      </c>
      <c r="U19" s="96">
        <f>SUM(R19:T20)</f>
        <v>4313.9227527245739</v>
      </c>
    </row>
    <row r="20" spans="2:21" s="4" customFormat="1" ht="24" customHeight="1" x14ac:dyDescent="0.25">
      <c r="B20" s="89"/>
      <c r="C20" s="87"/>
      <c r="D20" s="95"/>
      <c r="E20" s="26" t="s">
        <v>24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177"/>
      <c r="S20" s="59"/>
      <c r="T20" s="59"/>
      <c r="U20" s="96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126.9</v>
      </c>
      <c r="G21" s="31">
        <v>126.9</v>
      </c>
      <c r="H21" s="31">
        <v>126.9</v>
      </c>
      <c r="I21" s="31">
        <v>126.9</v>
      </c>
      <c r="J21" s="31">
        <v>126.9</v>
      </c>
      <c r="K21" s="31">
        <v>126.9</v>
      </c>
      <c r="L21" s="31">
        <v>126.9</v>
      </c>
      <c r="M21" s="31">
        <v>126.9</v>
      </c>
      <c r="N21" s="31">
        <v>124.6</v>
      </c>
      <c r="O21" s="31">
        <v>124.8</v>
      </c>
      <c r="P21" s="31">
        <v>124.8</v>
      </c>
      <c r="Q21" s="31">
        <v>124.8</v>
      </c>
      <c r="R21" s="31"/>
      <c r="S21" s="31">
        <v>117.7</v>
      </c>
      <c r="T21" s="31">
        <v>106.7</v>
      </c>
      <c r="U21" s="45"/>
    </row>
    <row r="22" spans="2:21" s="4" customFormat="1" ht="24" customHeight="1" x14ac:dyDescent="0.25">
      <c r="B22" s="89">
        <v>8</v>
      </c>
      <c r="C22" s="85" t="s">
        <v>25</v>
      </c>
      <c r="D22" s="94"/>
      <c r="E22" s="16" t="s">
        <v>43</v>
      </c>
      <c r="F22" s="61">
        <f>100/F21</f>
        <v>0.78802206461780921</v>
      </c>
      <c r="G22" s="61">
        <f>100/G21</f>
        <v>0.78802206461780921</v>
      </c>
      <c r="H22" s="61">
        <f t="shared" ref="H22:T22" si="5">100/H21</f>
        <v>0.78802206461780921</v>
      </c>
      <c r="I22" s="61">
        <f t="shared" si="5"/>
        <v>0.78802206461780921</v>
      </c>
      <c r="J22" s="61">
        <f t="shared" si="5"/>
        <v>0.78802206461780921</v>
      </c>
      <c r="K22" s="61">
        <f t="shared" si="5"/>
        <v>0.78802206461780921</v>
      </c>
      <c r="L22" s="61">
        <f t="shared" si="5"/>
        <v>0.78802206461780921</v>
      </c>
      <c r="M22" s="61">
        <f t="shared" si="5"/>
        <v>0.78802206461780921</v>
      </c>
      <c r="N22" s="61">
        <f t="shared" si="5"/>
        <v>0.8025682182985554</v>
      </c>
      <c r="O22" s="61">
        <f t="shared" si="5"/>
        <v>0.80128205128205132</v>
      </c>
      <c r="P22" s="61">
        <f t="shared" si="5"/>
        <v>0.80128205128205132</v>
      </c>
      <c r="Q22" s="61">
        <f t="shared" si="5"/>
        <v>0.80128205128205132</v>
      </c>
      <c r="R22" s="178"/>
      <c r="S22" s="61">
        <f t="shared" si="5"/>
        <v>0.84961767204757854</v>
      </c>
      <c r="T22" s="61">
        <f t="shared" si="5"/>
        <v>0.93720712277413309</v>
      </c>
      <c r="U22" s="58"/>
    </row>
    <row r="23" spans="2:21" s="4" customFormat="1" ht="24" customHeight="1" x14ac:dyDescent="0.25">
      <c r="B23" s="89"/>
      <c r="C23" s="87"/>
      <c r="D23" s="95"/>
      <c r="E23" s="26" t="s">
        <v>22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178"/>
      <c r="S23" s="61"/>
      <c r="T23" s="61"/>
      <c r="U23" s="58"/>
    </row>
    <row r="24" spans="2:21" s="4" customFormat="1" ht="24" customHeight="1" x14ac:dyDescent="0.25">
      <c r="B24" s="89">
        <v>9</v>
      </c>
      <c r="C24" s="85" t="s">
        <v>26</v>
      </c>
      <c r="D24" s="94"/>
      <c r="E24" s="15" t="s">
        <v>44</v>
      </c>
      <c r="F24" s="60">
        <f>F19*F22</f>
        <v>326.81692922542078</v>
      </c>
      <c r="G24" s="60">
        <f>G19*G22</f>
        <v>115.26738167701563</v>
      </c>
      <c r="H24" s="60">
        <f t="shared" ref="H24:T24" si="6">H19*H22</f>
        <v>12.204781589331066</v>
      </c>
      <c r="I24" s="60">
        <f t="shared" si="6"/>
        <v>40.682605297770223</v>
      </c>
      <c r="J24" s="60">
        <f t="shared" si="6"/>
        <v>48.819126357324265</v>
      </c>
      <c r="K24" s="60">
        <f t="shared" si="6"/>
        <v>4.0682605297770218</v>
      </c>
      <c r="L24" s="60">
        <f t="shared" si="6"/>
        <v>0</v>
      </c>
      <c r="M24" s="60">
        <f t="shared" ref="M24" si="7">M19*M22</f>
        <v>547.85908467663899</v>
      </c>
      <c r="N24" s="60">
        <f t="shared" si="6"/>
        <v>205.36082349690219</v>
      </c>
      <c r="O24" s="60">
        <f t="shared" si="6"/>
        <v>16.693376068376072</v>
      </c>
      <c r="P24" s="60">
        <f t="shared" si="6"/>
        <v>0</v>
      </c>
      <c r="Q24" s="60">
        <f t="shared" ref="Q24" si="8">Q19*Q22</f>
        <v>16.693376068376072</v>
      </c>
      <c r="R24" s="179">
        <f>SUM(M24,N24,Q24)</f>
        <v>769.91328424191727</v>
      </c>
      <c r="S24" s="60">
        <f t="shared" si="6"/>
        <v>2795.199137972872</v>
      </c>
      <c r="T24" s="60">
        <f t="shared" si="6"/>
        <v>48.760327521438576</v>
      </c>
      <c r="U24" s="107">
        <f>SUM(R24:T25)</f>
        <v>3613.8727497362279</v>
      </c>
    </row>
    <row r="25" spans="2:21" s="4" customFormat="1" ht="24" customHeight="1" x14ac:dyDescent="0.25">
      <c r="B25" s="89"/>
      <c r="C25" s="87"/>
      <c r="D25" s="95"/>
      <c r="E25" s="26" t="s">
        <v>24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179"/>
      <c r="S25" s="60"/>
      <c r="T25" s="60"/>
      <c r="U25" s="107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106.8</v>
      </c>
      <c r="T26" s="32">
        <v>149</v>
      </c>
      <c r="U26" s="44"/>
    </row>
    <row r="27" spans="2:21" s="4" customFormat="1" ht="24" customHeight="1" x14ac:dyDescent="0.25">
      <c r="B27" s="89">
        <v>10</v>
      </c>
      <c r="C27" s="85" t="s">
        <v>27</v>
      </c>
      <c r="D27" s="94"/>
      <c r="E27" s="15" t="s">
        <v>45</v>
      </c>
      <c r="F27" s="61">
        <f>100/F26</f>
        <v>0.89605734767025091</v>
      </c>
      <c r="G27" s="61">
        <f t="shared" ref="G27:T27" si="9">100/G26</f>
        <v>0.89605734767025091</v>
      </c>
      <c r="H27" s="61">
        <f t="shared" si="9"/>
        <v>0.89605734767025091</v>
      </c>
      <c r="I27" s="61">
        <f t="shared" si="9"/>
        <v>0.89605734767025091</v>
      </c>
      <c r="J27" s="61">
        <f t="shared" si="9"/>
        <v>0.89605734767025091</v>
      </c>
      <c r="K27" s="61">
        <f t="shared" si="9"/>
        <v>0.89605734767025091</v>
      </c>
      <c r="L27" s="61">
        <f t="shared" si="9"/>
        <v>0.89605734767025091</v>
      </c>
      <c r="M27" s="61">
        <f t="shared" si="9"/>
        <v>0.89605734767025091</v>
      </c>
      <c r="N27" s="61">
        <f t="shared" si="9"/>
        <v>0.90171325518485113</v>
      </c>
      <c r="O27" s="61">
        <f t="shared" si="9"/>
        <v>0.91074681238615662</v>
      </c>
      <c r="P27" s="61">
        <f t="shared" si="9"/>
        <v>0.91074681238615662</v>
      </c>
      <c r="Q27" s="61">
        <f t="shared" si="9"/>
        <v>0.91074681238615662</v>
      </c>
      <c r="R27" s="61"/>
      <c r="S27" s="61">
        <f t="shared" si="9"/>
        <v>0.93632958801498134</v>
      </c>
      <c r="T27" s="61">
        <f t="shared" si="9"/>
        <v>0.67114093959731547</v>
      </c>
      <c r="U27" s="58"/>
    </row>
    <row r="28" spans="2:21" s="4" customFormat="1" ht="24" customHeight="1" x14ac:dyDescent="0.25">
      <c r="B28" s="89"/>
      <c r="C28" s="87"/>
      <c r="D28" s="95"/>
      <c r="E28" s="26" t="s">
        <v>22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58"/>
    </row>
    <row r="29" spans="2:21" s="4" customFormat="1" ht="24" customHeight="1" x14ac:dyDescent="0.25">
      <c r="B29" s="89">
        <v>11</v>
      </c>
      <c r="C29" s="85" t="s">
        <v>28</v>
      </c>
      <c r="D29" s="94"/>
      <c r="E29" s="15" t="s">
        <v>29</v>
      </c>
      <c r="F29" s="108">
        <f>F24*F27</f>
        <v>292.84671077546665</v>
      </c>
      <c r="G29" s="108">
        <f t="shared" ref="G29:T29" si="10">G24*G27</f>
        <v>103.28618429840111</v>
      </c>
      <c r="H29" s="108">
        <f t="shared" si="10"/>
        <v>10.936184219830706</v>
      </c>
      <c r="I29" s="108">
        <f t="shared" si="10"/>
        <v>36.453947399435684</v>
      </c>
      <c r="J29" s="108">
        <f t="shared" si="10"/>
        <v>43.744736879322822</v>
      </c>
      <c r="K29" s="108">
        <f t="shared" si="10"/>
        <v>3.6453947399435678</v>
      </c>
      <c r="L29" s="108">
        <f t="shared" si="10"/>
        <v>0</v>
      </c>
      <c r="M29" s="108">
        <f t="shared" ref="M29" si="11">M24*M27</f>
        <v>490.91315831240053</v>
      </c>
      <c r="N29" s="108">
        <f t="shared" si="10"/>
        <v>185.17657664283334</v>
      </c>
      <c r="O29" s="108">
        <f t="shared" si="10"/>
        <v>15.203439042236859</v>
      </c>
      <c r="P29" s="108">
        <f t="shared" si="10"/>
        <v>0</v>
      </c>
      <c r="Q29" s="108">
        <f t="shared" ref="Q29" si="12">Q24*Q27</f>
        <v>15.203439042236859</v>
      </c>
      <c r="R29" s="180">
        <f>SUM(M29,N29,Q29)</f>
        <v>691.29317399747072</v>
      </c>
      <c r="S29" s="108">
        <f t="shared" si="10"/>
        <v>2617.2276572779701</v>
      </c>
      <c r="T29" s="108">
        <f t="shared" si="10"/>
        <v>32.725052027811124</v>
      </c>
      <c r="U29" s="109">
        <f>SUM(R29:T30)</f>
        <v>3341.245883303252</v>
      </c>
    </row>
    <row r="30" spans="2:21" s="4" customFormat="1" ht="24" customHeight="1" x14ac:dyDescent="0.25">
      <c r="B30" s="89"/>
      <c r="C30" s="87"/>
      <c r="D30" s="95"/>
      <c r="E30" s="26" t="s">
        <v>24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80"/>
      <c r="S30" s="108"/>
      <c r="T30" s="108"/>
      <c r="U30" s="109"/>
    </row>
    <row r="31" spans="2:21" s="4" customFormat="1" ht="24" customHeight="1" x14ac:dyDescent="0.25">
      <c r="B31" s="89">
        <v>12</v>
      </c>
      <c r="C31" s="85" t="s">
        <v>30</v>
      </c>
      <c r="D31" s="86"/>
      <c r="E31" s="118" t="s">
        <v>31</v>
      </c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s="4" customFormat="1" ht="24" customHeight="1" thickBot="1" x14ac:dyDescent="0.3">
      <c r="B32" s="115"/>
      <c r="C32" s="116"/>
      <c r="D32" s="117"/>
      <c r="E32" s="119"/>
      <c r="F32" s="123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</row>
    <row r="33" spans="2:21" s="4" customFormat="1" ht="24" customHeight="1" x14ac:dyDescent="0.25">
      <c r="B33" s="110">
        <v>13</v>
      </c>
      <c r="C33" s="111" t="s">
        <v>32</v>
      </c>
      <c r="D33" s="112"/>
      <c r="E33" s="19" t="s">
        <v>46</v>
      </c>
      <c r="F33" s="11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113"/>
      <c r="T33" s="113"/>
      <c r="U33" s="114"/>
    </row>
    <row r="34" spans="2:21" s="4" customFormat="1" ht="24" customHeight="1" x14ac:dyDescent="0.25">
      <c r="B34" s="89"/>
      <c r="C34" s="87"/>
      <c r="D34" s="88"/>
      <c r="E34" s="13" t="s">
        <v>22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5"/>
    </row>
    <row r="35" spans="2:21" s="4" customFormat="1" ht="24" customHeight="1" x14ac:dyDescent="0.25">
      <c r="B35" s="89">
        <v>14</v>
      </c>
      <c r="C35" s="85" t="s">
        <v>33</v>
      </c>
      <c r="D35" s="86"/>
      <c r="E35" s="13" t="s">
        <v>47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5"/>
    </row>
    <row r="36" spans="2:21" s="4" customFormat="1" ht="24" customHeight="1" thickBot="1" x14ac:dyDescent="0.3">
      <c r="B36" s="115"/>
      <c r="C36" s="116"/>
      <c r="D36" s="117"/>
      <c r="E36" s="21" t="s">
        <v>12</v>
      </c>
      <c r="F36" s="126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26"/>
      <c r="T36" s="126"/>
      <c r="U36" s="148"/>
    </row>
    <row r="37" spans="2:21" s="4" customFormat="1" ht="24" customHeight="1" x14ac:dyDescent="0.25">
      <c r="B37" s="110">
        <v>15</v>
      </c>
      <c r="C37" s="111" t="s">
        <v>34</v>
      </c>
      <c r="D37" s="112"/>
      <c r="E37" s="19" t="s">
        <v>48</v>
      </c>
      <c r="F37" s="127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  <c r="U37" s="114"/>
    </row>
    <row r="38" spans="2:21" s="4" customFormat="1" ht="24" customHeight="1" x14ac:dyDescent="0.25">
      <c r="B38" s="89"/>
      <c r="C38" s="87"/>
      <c r="D38" s="88"/>
      <c r="E38" s="13" t="s">
        <v>22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2"/>
      <c r="U38" s="75"/>
    </row>
    <row r="39" spans="2:21" s="4" customFormat="1" ht="24" customHeight="1" x14ac:dyDescent="0.25">
      <c r="B39" s="89">
        <v>16</v>
      </c>
      <c r="C39" s="85" t="s">
        <v>35</v>
      </c>
      <c r="D39" s="86"/>
      <c r="E39" s="13" t="s">
        <v>49</v>
      </c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56"/>
      <c r="U39" s="75"/>
    </row>
    <row r="40" spans="2:21" s="4" customFormat="1" ht="24" customHeight="1" thickBot="1" x14ac:dyDescent="0.3">
      <c r="B40" s="115"/>
      <c r="C40" s="116"/>
      <c r="D40" s="117"/>
      <c r="E40" s="21" t="s">
        <v>36</v>
      </c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57"/>
      <c r="U40" s="148"/>
    </row>
    <row r="41" spans="2:21" s="4" customFormat="1" ht="24" customHeight="1" x14ac:dyDescent="0.25">
      <c r="B41" s="149">
        <v>17</v>
      </c>
      <c r="C41" s="150" t="s">
        <v>37</v>
      </c>
      <c r="D41" s="151"/>
      <c r="E41" s="17" t="s">
        <v>50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  <c r="U41" s="152"/>
    </row>
    <row r="42" spans="2:21" s="4" customFormat="1" ht="24" customHeight="1" x14ac:dyDescent="0.25">
      <c r="B42" s="89"/>
      <c r="C42" s="87"/>
      <c r="D42" s="88"/>
      <c r="E42" s="13" t="s">
        <v>22</v>
      </c>
      <c r="F42" s="130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/>
      <c r="U42" s="75"/>
    </row>
    <row r="43" spans="2:21" s="4" customFormat="1" ht="24" customHeight="1" x14ac:dyDescent="0.25">
      <c r="B43" s="89">
        <v>18</v>
      </c>
      <c r="C43" s="85" t="s">
        <v>38</v>
      </c>
      <c r="D43" s="86"/>
      <c r="E43" s="13" t="s">
        <v>51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56"/>
      <c r="U43" s="75"/>
    </row>
    <row r="44" spans="2:21" s="4" customFormat="1" ht="24" customHeight="1" thickBot="1" x14ac:dyDescent="0.3">
      <c r="B44" s="115"/>
      <c r="C44" s="116"/>
      <c r="D44" s="117"/>
      <c r="E44" s="21" t="s">
        <v>36</v>
      </c>
      <c r="F44" s="123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57"/>
      <c r="U44" s="148"/>
    </row>
    <row r="45" spans="2:21" s="4" customFormat="1" ht="15" customHeight="1" x14ac:dyDescent="0.25">
      <c r="B45" s="133" t="s">
        <v>5</v>
      </c>
      <c r="C45" s="134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3"/>
    </row>
    <row r="46" spans="2:21" s="4" customFormat="1" ht="48" customHeight="1" thickBot="1" x14ac:dyDescent="0.3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7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2" t="s">
        <v>79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U2" s="65"/>
    </row>
    <row r="3" spans="2:21" s="3" customFormat="1" ht="24" customHeight="1" thickBot="1" x14ac:dyDescent="0.3">
      <c r="B3" s="138" t="s">
        <v>0</v>
      </c>
      <c r="C3" s="139"/>
      <c r="D3" s="144" t="s">
        <v>73</v>
      </c>
      <c r="E3" s="145"/>
      <c r="F3" s="158" t="s">
        <v>13</v>
      </c>
      <c r="G3" s="159"/>
      <c r="H3" s="159"/>
      <c r="I3" s="139"/>
      <c r="J3" s="166" t="s">
        <v>76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/>
    </row>
    <row r="4" spans="2:21" s="3" customFormat="1" ht="24" customHeight="1" x14ac:dyDescent="0.25">
      <c r="B4" s="5" t="s">
        <v>1</v>
      </c>
      <c r="C4" s="6"/>
      <c r="D4" s="146">
        <v>43724</v>
      </c>
      <c r="E4" s="147"/>
      <c r="F4" s="160" t="s">
        <v>14</v>
      </c>
      <c r="G4" s="161"/>
      <c r="H4" s="161"/>
      <c r="I4" s="162"/>
      <c r="J4" s="169" t="s">
        <v>77</v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1"/>
    </row>
    <row r="5" spans="2:21" s="3" customFormat="1" ht="24" customHeight="1" x14ac:dyDescent="0.25">
      <c r="B5" s="7" t="s">
        <v>2</v>
      </c>
      <c r="C5" s="8"/>
      <c r="D5" s="69" t="s">
        <v>63</v>
      </c>
      <c r="E5" s="70"/>
      <c r="F5" s="163" t="s">
        <v>15</v>
      </c>
      <c r="G5" s="164"/>
      <c r="H5" s="164"/>
      <c r="I5" s="165"/>
      <c r="J5" s="172" t="s">
        <v>65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2:21" s="3" customFormat="1" ht="24" customHeight="1" thickBot="1" x14ac:dyDescent="0.3">
      <c r="B6" s="9" t="s">
        <v>3</v>
      </c>
      <c r="C6" s="10"/>
      <c r="D6" s="66" t="s">
        <v>66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68"/>
    </row>
    <row r="7" spans="2:21" s="3" customFormat="1" ht="24" customHeight="1" thickBot="1" x14ac:dyDescent="0.3">
      <c r="B7" s="11" t="s">
        <v>4</v>
      </c>
      <c r="C7" s="12"/>
      <c r="D7" s="71"/>
      <c r="E7" s="72"/>
      <c r="F7" s="158" t="s">
        <v>16</v>
      </c>
      <c r="G7" s="159"/>
      <c r="H7" s="159"/>
      <c r="I7" s="139"/>
      <c r="J7" s="175">
        <v>43738</v>
      </c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</row>
    <row r="8" spans="2:21" s="3" customFormat="1" ht="24" customHeight="1" x14ac:dyDescent="0.25">
      <c r="B8" s="35">
        <v>1</v>
      </c>
      <c r="C8" s="82" t="s">
        <v>6</v>
      </c>
      <c r="D8" s="83"/>
      <c r="E8" s="84"/>
      <c r="F8" s="97" t="s">
        <v>74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/>
    </row>
    <row r="9" spans="2:21" s="3" customFormat="1" ht="24" customHeight="1" x14ac:dyDescent="0.25">
      <c r="B9" s="33">
        <v>2</v>
      </c>
      <c r="C9" s="79" t="s">
        <v>7</v>
      </c>
      <c r="D9" s="81"/>
      <c r="E9" s="13" t="s">
        <v>39</v>
      </c>
      <c r="F9" s="100" t="s">
        <v>71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  <c r="U9" s="102"/>
    </row>
    <row r="10" spans="2:21" s="3" customFormat="1" ht="24" customHeight="1" x14ac:dyDescent="0.25">
      <c r="B10" s="33">
        <v>3</v>
      </c>
      <c r="C10" s="79" t="s">
        <v>8</v>
      </c>
      <c r="D10" s="80"/>
      <c r="E10" s="81"/>
      <c r="F10" s="100" t="s">
        <v>71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02"/>
    </row>
    <row r="11" spans="2:21" s="3" customFormat="1" ht="24" customHeight="1" thickBot="1" x14ac:dyDescent="0.3">
      <c r="B11" s="36">
        <v>4</v>
      </c>
      <c r="C11" s="76" t="s">
        <v>9</v>
      </c>
      <c r="D11" s="77"/>
      <c r="E11" s="78"/>
      <c r="F11" s="103" t="s">
        <v>75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05"/>
    </row>
    <row r="12" spans="2:21" s="3" customFormat="1" ht="18" customHeight="1" x14ac:dyDescent="0.25">
      <c r="B12" s="140"/>
      <c r="C12" s="128"/>
      <c r="D12" s="128"/>
      <c r="E12" s="129"/>
      <c r="F12" s="153" t="s">
        <v>19</v>
      </c>
      <c r="G12" s="154"/>
      <c r="H12" s="154"/>
      <c r="I12" s="154"/>
      <c r="J12" s="154"/>
      <c r="K12" s="154"/>
      <c r="L12" s="155"/>
      <c r="M12" s="41" t="s">
        <v>19</v>
      </c>
      <c r="N12" s="19" t="s">
        <v>21</v>
      </c>
      <c r="O12" s="153" t="s">
        <v>20</v>
      </c>
      <c r="P12" s="155"/>
      <c r="Q12" s="40" t="s">
        <v>20</v>
      </c>
      <c r="R12" s="39" t="s">
        <v>61</v>
      </c>
      <c r="S12" s="90" t="s">
        <v>17</v>
      </c>
      <c r="T12" s="90" t="s">
        <v>18</v>
      </c>
      <c r="U12" s="92" t="s">
        <v>72</v>
      </c>
    </row>
    <row r="13" spans="2:21" s="3" customFormat="1" ht="18" customHeight="1" x14ac:dyDescent="0.25">
      <c r="B13" s="141"/>
      <c r="C13" s="131"/>
      <c r="D13" s="131"/>
      <c r="E13" s="132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1"/>
      <c r="T13" s="91"/>
      <c r="U13" s="93"/>
    </row>
    <row r="14" spans="2:21" s="4" customFormat="1" ht="24" customHeight="1" x14ac:dyDescent="0.25">
      <c r="B14" s="89">
        <v>5</v>
      </c>
      <c r="C14" s="85" t="s">
        <v>10</v>
      </c>
      <c r="D14" s="86"/>
      <c r="E14" s="15" t="s">
        <v>40</v>
      </c>
      <c r="F14" s="73">
        <v>282</v>
      </c>
      <c r="G14" s="73">
        <v>71</v>
      </c>
      <c r="H14" s="73">
        <v>6</v>
      </c>
      <c r="I14" s="73">
        <v>35</v>
      </c>
      <c r="J14" s="73">
        <v>36</v>
      </c>
      <c r="K14" s="73">
        <v>1</v>
      </c>
      <c r="L14" s="73">
        <v>1</v>
      </c>
      <c r="M14" s="73">
        <f>SUM(F14:L15)</f>
        <v>432</v>
      </c>
      <c r="N14" s="73">
        <v>196</v>
      </c>
      <c r="O14" s="73">
        <v>10</v>
      </c>
      <c r="P14" s="73">
        <v>0</v>
      </c>
      <c r="Q14" s="73">
        <f>SUM(O14:P15)</f>
        <v>10</v>
      </c>
      <c r="R14" s="73">
        <f>SUM(M14,N14,Q14)</f>
        <v>638</v>
      </c>
      <c r="S14" s="74">
        <v>1516</v>
      </c>
      <c r="T14" s="73">
        <v>17</v>
      </c>
      <c r="U14" s="75">
        <f>SUM(R14:T15)</f>
        <v>2171</v>
      </c>
    </row>
    <row r="15" spans="2:21" s="4" customFormat="1" ht="24" customHeight="1" x14ac:dyDescent="0.25">
      <c r="B15" s="89"/>
      <c r="C15" s="87"/>
      <c r="D15" s="88"/>
      <c r="E15" s="34" t="s">
        <v>12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3"/>
      <c r="U15" s="75"/>
    </row>
    <row r="16" spans="2:21" s="4" customFormat="1" ht="24" customHeight="1" x14ac:dyDescent="0.25">
      <c r="B16" s="33"/>
      <c r="C16" s="38"/>
      <c r="D16" s="27"/>
      <c r="E16" s="37" t="s">
        <v>67</v>
      </c>
      <c r="F16" s="43">
        <f>7.5+8.33+8.56+8.53+7.8+6.95+5.83+4.61</f>
        <v>58.11</v>
      </c>
      <c r="G16" s="43">
        <f t="shared" ref="G16:L16" si="0">7.5+8.33+8.56+8.53+7.8+6.95+5.83+4.61</f>
        <v>58.11</v>
      </c>
      <c r="H16" s="43">
        <f t="shared" si="0"/>
        <v>58.11</v>
      </c>
      <c r="I16" s="43">
        <f t="shared" si="0"/>
        <v>58.11</v>
      </c>
      <c r="J16" s="43">
        <f t="shared" si="0"/>
        <v>58.11</v>
      </c>
      <c r="K16" s="43">
        <f t="shared" si="0"/>
        <v>58.11</v>
      </c>
      <c r="L16" s="43">
        <f t="shared" si="0"/>
        <v>58.11</v>
      </c>
      <c r="M16" s="43">
        <f>7.5+8.33+8.56+8.53+7.8+6.95+5.83+4.61</f>
        <v>58.11</v>
      </c>
      <c r="N16" s="43">
        <f>6.1+6.79+7.22+7.44+7.23+6.81+6.2+5.36</f>
        <v>53.150000000000006</v>
      </c>
      <c r="O16" s="43">
        <f>7.35+6.17+5.69+5.1+6.65+8.35+7.19+6.3</f>
        <v>52.8</v>
      </c>
      <c r="P16" s="43">
        <f>7.35+6.17+5.69+5.1+6.65+8.35+7.19+6.3</f>
        <v>52.8</v>
      </c>
      <c r="Q16" s="43">
        <f>7.35+6.17+5.69+5.1+6.65+8.35+7.19+6.3</f>
        <v>52.8</v>
      </c>
      <c r="R16" s="43"/>
      <c r="S16" s="42">
        <f>6.84+6.37+6.07+5.78+6.47+7.83+8.28+7.68</f>
        <v>55.32</v>
      </c>
      <c r="T16" s="43">
        <f>5.84+5.25+4.77+5.17+7.81+9.12+9.47+8.31</f>
        <v>55.74</v>
      </c>
      <c r="U16" s="44"/>
    </row>
    <row r="17" spans="2:21" s="4" customFormat="1" ht="24" customHeight="1" x14ac:dyDescent="0.25">
      <c r="B17" s="89">
        <v>6</v>
      </c>
      <c r="C17" s="85" t="s">
        <v>11</v>
      </c>
      <c r="D17" s="94"/>
      <c r="E17" s="16" t="s">
        <v>41</v>
      </c>
      <c r="F17" s="57">
        <f t="shared" ref="F17:Q17" si="1">100/F16</f>
        <v>1.7208742040956806</v>
      </c>
      <c r="G17" s="57">
        <f t="shared" si="1"/>
        <v>1.7208742040956806</v>
      </c>
      <c r="H17" s="57">
        <f t="shared" si="1"/>
        <v>1.7208742040956806</v>
      </c>
      <c r="I17" s="57">
        <f t="shared" si="1"/>
        <v>1.7208742040956806</v>
      </c>
      <c r="J17" s="57">
        <f t="shared" si="1"/>
        <v>1.7208742040956806</v>
      </c>
      <c r="K17" s="57">
        <f t="shared" si="1"/>
        <v>1.7208742040956806</v>
      </c>
      <c r="L17" s="57">
        <f t="shared" si="1"/>
        <v>1.7208742040956806</v>
      </c>
      <c r="M17" s="57">
        <f t="shared" si="1"/>
        <v>1.7208742040956806</v>
      </c>
      <c r="N17" s="57">
        <f t="shared" si="1"/>
        <v>1.8814675446848539</v>
      </c>
      <c r="O17" s="57">
        <f t="shared" si="1"/>
        <v>1.893939393939394</v>
      </c>
      <c r="P17" s="57">
        <f t="shared" si="1"/>
        <v>1.893939393939394</v>
      </c>
      <c r="Q17" s="57">
        <f t="shared" si="1"/>
        <v>1.893939393939394</v>
      </c>
      <c r="R17" s="176"/>
      <c r="S17" s="57">
        <f>100/S16</f>
        <v>1.8076644974692697</v>
      </c>
      <c r="T17" s="57">
        <f>100/T16</f>
        <v>1.7940437746681019</v>
      </c>
      <c r="U17" s="106"/>
    </row>
    <row r="18" spans="2:21" s="4" customFormat="1" ht="24" customHeight="1" x14ac:dyDescent="0.25">
      <c r="B18" s="89"/>
      <c r="C18" s="87"/>
      <c r="D18" s="95"/>
      <c r="E18" s="37" t="s">
        <v>22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76"/>
      <c r="S18" s="57"/>
      <c r="T18" s="57"/>
      <c r="U18" s="106"/>
    </row>
    <row r="19" spans="2:21" s="4" customFormat="1" ht="24" customHeight="1" x14ac:dyDescent="0.25">
      <c r="B19" s="89">
        <v>7</v>
      </c>
      <c r="C19" s="85" t="s">
        <v>23</v>
      </c>
      <c r="D19" s="94"/>
      <c r="E19" s="15" t="s">
        <v>42</v>
      </c>
      <c r="F19" s="59">
        <f t="shared" ref="F19:Q19" si="2">F14*F17</f>
        <v>485.28652555498195</v>
      </c>
      <c r="G19" s="59">
        <f t="shared" si="2"/>
        <v>122.18206849079333</v>
      </c>
      <c r="H19" s="59">
        <f t="shared" si="2"/>
        <v>10.325245224574083</v>
      </c>
      <c r="I19" s="59">
        <f t="shared" si="2"/>
        <v>60.230597143348824</v>
      </c>
      <c r="J19" s="59">
        <f t="shared" si="2"/>
        <v>61.951471347444503</v>
      </c>
      <c r="K19" s="59">
        <f t="shared" si="2"/>
        <v>1.7208742040956806</v>
      </c>
      <c r="L19" s="59">
        <f t="shared" si="2"/>
        <v>1.7208742040956806</v>
      </c>
      <c r="M19" s="59">
        <f t="shared" si="2"/>
        <v>743.41765616933401</v>
      </c>
      <c r="N19" s="59">
        <f t="shared" si="2"/>
        <v>368.76763875823139</v>
      </c>
      <c r="O19" s="59">
        <f t="shared" si="2"/>
        <v>18.939393939393941</v>
      </c>
      <c r="P19" s="59">
        <f t="shared" si="2"/>
        <v>0</v>
      </c>
      <c r="Q19" s="59">
        <f t="shared" si="2"/>
        <v>18.939393939393941</v>
      </c>
      <c r="R19" s="177">
        <f>SUM(M19,N19,Q19)</f>
        <v>1131.1246888669593</v>
      </c>
      <c r="S19" s="59">
        <f>S14*S17</f>
        <v>2740.4193781634131</v>
      </c>
      <c r="T19" s="59">
        <f>T14*T17</f>
        <v>30.498744169357732</v>
      </c>
      <c r="U19" s="96">
        <f>SUM(R19:T20)</f>
        <v>3902.0428111997303</v>
      </c>
    </row>
    <row r="20" spans="2:21" s="4" customFormat="1" ht="24" customHeight="1" x14ac:dyDescent="0.25">
      <c r="B20" s="89"/>
      <c r="C20" s="87"/>
      <c r="D20" s="95"/>
      <c r="E20" s="34" t="s">
        <v>24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177"/>
      <c r="S20" s="59"/>
      <c r="T20" s="59"/>
      <c r="U20" s="96"/>
    </row>
    <row r="21" spans="2:21" s="4" customFormat="1" ht="24" customHeight="1" x14ac:dyDescent="0.25">
      <c r="B21" s="33"/>
      <c r="C21" s="38"/>
      <c r="D21" s="27"/>
      <c r="E21" s="37" t="s">
        <v>68</v>
      </c>
      <c r="F21" s="42">
        <v>125.4</v>
      </c>
      <c r="G21" s="42">
        <v>125.4</v>
      </c>
      <c r="H21" s="42">
        <v>125.4</v>
      </c>
      <c r="I21" s="42">
        <v>125.4</v>
      </c>
      <c r="J21" s="42">
        <v>125.4</v>
      </c>
      <c r="K21" s="42">
        <v>125.4</v>
      </c>
      <c r="L21" s="42">
        <v>125.4</v>
      </c>
      <c r="M21" s="42">
        <v>125.4</v>
      </c>
      <c r="N21" s="42">
        <v>139.30000000000001</v>
      </c>
      <c r="O21" s="42">
        <v>115.1</v>
      </c>
      <c r="P21" s="42">
        <v>115.1</v>
      </c>
      <c r="Q21" s="42">
        <v>115.1</v>
      </c>
      <c r="R21" s="42"/>
      <c r="S21" s="42">
        <v>103.8</v>
      </c>
      <c r="T21" s="42">
        <v>79.599999999999994</v>
      </c>
      <c r="U21" s="45"/>
    </row>
    <row r="22" spans="2:21" s="4" customFormat="1" ht="24" customHeight="1" x14ac:dyDescent="0.25">
      <c r="B22" s="89">
        <v>8</v>
      </c>
      <c r="C22" s="85" t="s">
        <v>25</v>
      </c>
      <c r="D22" s="94"/>
      <c r="E22" s="16" t="s">
        <v>43</v>
      </c>
      <c r="F22" s="61">
        <f>100/F21</f>
        <v>0.79744816586921852</v>
      </c>
      <c r="G22" s="61">
        <f>100/G21</f>
        <v>0.79744816586921852</v>
      </c>
      <c r="H22" s="61">
        <f t="shared" ref="H22:T22" si="3">100/H21</f>
        <v>0.79744816586921852</v>
      </c>
      <c r="I22" s="61">
        <f t="shared" si="3"/>
        <v>0.79744816586921852</v>
      </c>
      <c r="J22" s="61">
        <f t="shared" si="3"/>
        <v>0.79744816586921852</v>
      </c>
      <c r="K22" s="61">
        <f t="shared" si="3"/>
        <v>0.79744816586921852</v>
      </c>
      <c r="L22" s="61">
        <f t="shared" si="3"/>
        <v>0.79744816586921852</v>
      </c>
      <c r="M22" s="61">
        <f t="shared" si="3"/>
        <v>0.79744816586921852</v>
      </c>
      <c r="N22" s="61">
        <f t="shared" si="3"/>
        <v>0.71787508973438618</v>
      </c>
      <c r="O22" s="61">
        <f t="shared" si="3"/>
        <v>0.86880973066898348</v>
      </c>
      <c r="P22" s="61">
        <f t="shared" si="3"/>
        <v>0.86880973066898348</v>
      </c>
      <c r="Q22" s="61">
        <f t="shared" si="3"/>
        <v>0.86880973066898348</v>
      </c>
      <c r="R22" s="178"/>
      <c r="S22" s="61">
        <f t="shared" si="3"/>
        <v>0.96339113680154143</v>
      </c>
      <c r="T22" s="61">
        <f t="shared" si="3"/>
        <v>1.256281407035176</v>
      </c>
      <c r="U22" s="58"/>
    </row>
    <row r="23" spans="2:21" s="4" customFormat="1" ht="24" customHeight="1" x14ac:dyDescent="0.25">
      <c r="B23" s="89"/>
      <c r="C23" s="87"/>
      <c r="D23" s="95"/>
      <c r="E23" s="34" t="s">
        <v>22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178"/>
      <c r="S23" s="61"/>
      <c r="T23" s="61"/>
      <c r="U23" s="58"/>
    </row>
    <row r="24" spans="2:21" s="4" customFormat="1" ht="24" customHeight="1" x14ac:dyDescent="0.25">
      <c r="B24" s="89">
        <v>9</v>
      </c>
      <c r="C24" s="85" t="s">
        <v>26</v>
      </c>
      <c r="D24" s="94"/>
      <c r="E24" s="15" t="s">
        <v>44</v>
      </c>
      <c r="F24" s="60">
        <f>F19*F22</f>
        <v>386.990849724866</v>
      </c>
      <c r="G24" s="60">
        <f>G19*G22</f>
        <v>97.433866420090368</v>
      </c>
      <c r="H24" s="60">
        <f t="shared" ref="H24:T24" si="4">H19*H22</f>
        <v>8.23384786648651</v>
      </c>
      <c r="I24" s="60">
        <f t="shared" si="4"/>
        <v>48.030779221171315</v>
      </c>
      <c r="J24" s="60">
        <f t="shared" si="4"/>
        <v>49.40308719891906</v>
      </c>
      <c r="K24" s="60">
        <f t="shared" si="4"/>
        <v>1.3723079777477516</v>
      </c>
      <c r="L24" s="60">
        <f t="shared" si="4"/>
        <v>1.3723079777477516</v>
      </c>
      <c r="M24" s="60">
        <f t="shared" si="4"/>
        <v>592.83704638702875</v>
      </c>
      <c r="N24" s="60">
        <f t="shared" si="4"/>
        <v>264.72910176470305</v>
      </c>
      <c r="O24" s="60">
        <f t="shared" si="4"/>
        <v>16.454729747518627</v>
      </c>
      <c r="P24" s="60">
        <f t="shared" si="4"/>
        <v>0</v>
      </c>
      <c r="Q24" s="60">
        <f t="shared" si="4"/>
        <v>16.454729747518627</v>
      </c>
      <c r="R24" s="179">
        <f>SUM(M24,N24,Q24)</f>
        <v>874.02087789925042</v>
      </c>
      <c r="S24" s="60">
        <f t="shared" si="4"/>
        <v>2640.0957400418238</v>
      </c>
      <c r="T24" s="60">
        <f t="shared" si="4"/>
        <v>38.315005237886602</v>
      </c>
      <c r="U24" s="107">
        <f>SUM(R24:T25)</f>
        <v>3552.4316231789608</v>
      </c>
    </row>
    <row r="25" spans="2:21" s="4" customFormat="1" ht="24" customHeight="1" x14ac:dyDescent="0.25">
      <c r="B25" s="89"/>
      <c r="C25" s="87"/>
      <c r="D25" s="95"/>
      <c r="E25" s="34" t="s">
        <v>24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179"/>
      <c r="S25" s="60"/>
      <c r="T25" s="60"/>
      <c r="U25" s="107"/>
    </row>
    <row r="26" spans="2:21" s="4" customFormat="1" ht="24" customHeight="1" x14ac:dyDescent="0.25">
      <c r="B26" s="33"/>
      <c r="C26" s="38"/>
      <c r="D26" s="27"/>
      <c r="E26" s="37" t="s">
        <v>69</v>
      </c>
      <c r="F26" s="43">
        <v>111.6</v>
      </c>
      <c r="G26" s="43">
        <v>111.6</v>
      </c>
      <c r="H26" s="43">
        <v>111.6</v>
      </c>
      <c r="I26" s="43">
        <v>111.6</v>
      </c>
      <c r="J26" s="43">
        <v>111.6</v>
      </c>
      <c r="K26" s="43">
        <v>111.6</v>
      </c>
      <c r="L26" s="43">
        <v>111.6</v>
      </c>
      <c r="M26" s="43">
        <v>111.6</v>
      </c>
      <c r="N26" s="43">
        <v>110.9</v>
      </c>
      <c r="O26" s="43">
        <v>109.8</v>
      </c>
      <c r="P26" s="43">
        <v>109.8</v>
      </c>
      <c r="Q26" s="43">
        <v>109.8</v>
      </c>
      <c r="R26" s="43"/>
      <c r="S26" s="42">
        <v>106.8</v>
      </c>
      <c r="T26" s="43">
        <v>149</v>
      </c>
      <c r="U26" s="44"/>
    </row>
    <row r="27" spans="2:21" s="4" customFormat="1" ht="24" customHeight="1" x14ac:dyDescent="0.25">
      <c r="B27" s="89">
        <v>10</v>
      </c>
      <c r="C27" s="85" t="s">
        <v>27</v>
      </c>
      <c r="D27" s="94"/>
      <c r="E27" s="15" t="s">
        <v>45</v>
      </c>
      <c r="F27" s="61">
        <f>100/F26</f>
        <v>0.89605734767025091</v>
      </c>
      <c r="G27" s="61">
        <f t="shared" ref="G27:T27" si="5">100/G26</f>
        <v>0.89605734767025091</v>
      </c>
      <c r="H27" s="61">
        <f t="shared" si="5"/>
        <v>0.89605734767025091</v>
      </c>
      <c r="I27" s="61">
        <f t="shared" si="5"/>
        <v>0.89605734767025091</v>
      </c>
      <c r="J27" s="61">
        <f t="shared" si="5"/>
        <v>0.89605734767025091</v>
      </c>
      <c r="K27" s="61">
        <f t="shared" si="5"/>
        <v>0.89605734767025091</v>
      </c>
      <c r="L27" s="61">
        <f t="shared" si="5"/>
        <v>0.89605734767025091</v>
      </c>
      <c r="M27" s="61">
        <f t="shared" si="5"/>
        <v>0.89605734767025091</v>
      </c>
      <c r="N27" s="61">
        <f t="shared" si="5"/>
        <v>0.90171325518485113</v>
      </c>
      <c r="O27" s="61">
        <f t="shared" si="5"/>
        <v>0.91074681238615662</v>
      </c>
      <c r="P27" s="61">
        <f t="shared" si="5"/>
        <v>0.91074681238615662</v>
      </c>
      <c r="Q27" s="61">
        <f t="shared" si="5"/>
        <v>0.91074681238615662</v>
      </c>
      <c r="R27" s="61"/>
      <c r="S27" s="61">
        <f t="shared" si="5"/>
        <v>0.93632958801498134</v>
      </c>
      <c r="T27" s="61">
        <f t="shared" si="5"/>
        <v>0.67114093959731547</v>
      </c>
      <c r="U27" s="58"/>
    </row>
    <row r="28" spans="2:21" s="4" customFormat="1" ht="24" customHeight="1" x14ac:dyDescent="0.25">
      <c r="B28" s="89"/>
      <c r="C28" s="87"/>
      <c r="D28" s="95"/>
      <c r="E28" s="34" t="s">
        <v>22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58"/>
    </row>
    <row r="29" spans="2:21" s="4" customFormat="1" ht="24" customHeight="1" x14ac:dyDescent="0.25">
      <c r="B29" s="89">
        <v>11</v>
      </c>
      <c r="C29" s="85" t="s">
        <v>28</v>
      </c>
      <c r="D29" s="94"/>
      <c r="E29" s="15" t="s">
        <v>29</v>
      </c>
      <c r="F29" s="108">
        <f>F24*F27</f>
        <v>346.76599437712008</v>
      </c>
      <c r="G29" s="108">
        <f t="shared" ref="G29:T29" si="6">G24*G27</f>
        <v>87.306331917643703</v>
      </c>
      <c r="H29" s="108">
        <f t="shared" si="6"/>
        <v>7.3779998803642561</v>
      </c>
      <c r="I29" s="108">
        <f t="shared" si="6"/>
        <v>43.038332635458168</v>
      </c>
      <c r="J29" s="108">
        <f t="shared" si="6"/>
        <v>44.267999282185542</v>
      </c>
      <c r="K29" s="108">
        <f t="shared" si="6"/>
        <v>1.229666646727376</v>
      </c>
      <c r="L29" s="108">
        <f t="shared" si="6"/>
        <v>1.229666646727376</v>
      </c>
      <c r="M29" s="108">
        <f t="shared" si="6"/>
        <v>531.21599138622651</v>
      </c>
      <c r="N29" s="108">
        <f t="shared" si="6"/>
        <v>238.7097400944121</v>
      </c>
      <c r="O29" s="108">
        <f t="shared" si="6"/>
        <v>14.986092666228258</v>
      </c>
      <c r="P29" s="108">
        <f t="shared" si="6"/>
        <v>0</v>
      </c>
      <c r="Q29" s="108">
        <f t="shared" si="6"/>
        <v>14.986092666228258</v>
      </c>
      <c r="R29" s="180">
        <f>SUM(M29,N29,Q29)</f>
        <v>784.91182414686693</v>
      </c>
      <c r="S29" s="108">
        <f t="shared" si="6"/>
        <v>2471.9997565934682</v>
      </c>
      <c r="T29" s="108">
        <f t="shared" si="6"/>
        <v>25.714768616031279</v>
      </c>
      <c r="U29" s="109">
        <f>SUM(R29:T30)</f>
        <v>3282.6263493563665</v>
      </c>
    </row>
    <row r="30" spans="2:21" s="4" customFormat="1" ht="24" customHeight="1" x14ac:dyDescent="0.25">
      <c r="B30" s="89"/>
      <c r="C30" s="87"/>
      <c r="D30" s="95"/>
      <c r="E30" s="34" t="s">
        <v>24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80"/>
      <c r="S30" s="108"/>
      <c r="T30" s="108"/>
      <c r="U30" s="109"/>
    </row>
    <row r="31" spans="2:21" s="4" customFormat="1" ht="24" customHeight="1" x14ac:dyDescent="0.25">
      <c r="B31" s="89">
        <v>12</v>
      </c>
      <c r="C31" s="85" t="s">
        <v>30</v>
      </c>
      <c r="D31" s="86"/>
      <c r="E31" s="118" t="s">
        <v>31</v>
      </c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s="4" customFormat="1" ht="24" customHeight="1" thickBot="1" x14ac:dyDescent="0.3">
      <c r="B32" s="115"/>
      <c r="C32" s="116"/>
      <c r="D32" s="117"/>
      <c r="E32" s="119"/>
      <c r="F32" s="123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</row>
    <row r="33" spans="2:21" s="4" customFormat="1" ht="24" customHeight="1" x14ac:dyDescent="0.25">
      <c r="B33" s="110">
        <v>13</v>
      </c>
      <c r="C33" s="111" t="s">
        <v>32</v>
      </c>
      <c r="D33" s="112"/>
      <c r="E33" s="19" t="s">
        <v>46</v>
      </c>
      <c r="F33" s="11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113"/>
      <c r="T33" s="113"/>
      <c r="U33" s="114"/>
    </row>
    <row r="34" spans="2:21" s="4" customFormat="1" ht="24" customHeight="1" x14ac:dyDescent="0.25">
      <c r="B34" s="89"/>
      <c r="C34" s="87"/>
      <c r="D34" s="88"/>
      <c r="E34" s="13" t="s">
        <v>22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5"/>
    </row>
    <row r="35" spans="2:21" s="4" customFormat="1" ht="24" customHeight="1" x14ac:dyDescent="0.25">
      <c r="B35" s="89">
        <v>14</v>
      </c>
      <c r="C35" s="85" t="s">
        <v>33</v>
      </c>
      <c r="D35" s="86"/>
      <c r="E35" s="13" t="s">
        <v>47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5"/>
    </row>
    <row r="36" spans="2:21" s="4" customFormat="1" ht="24" customHeight="1" thickBot="1" x14ac:dyDescent="0.3">
      <c r="B36" s="115"/>
      <c r="C36" s="116"/>
      <c r="D36" s="117"/>
      <c r="E36" s="21" t="s">
        <v>12</v>
      </c>
      <c r="F36" s="126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26"/>
      <c r="T36" s="126"/>
      <c r="U36" s="148"/>
    </row>
    <row r="37" spans="2:21" s="4" customFormat="1" ht="24" customHeight="1" x14ac:dyDescent="0.25">
      <c r="B37" s="110">
        <v>15</v>
      </c>
      <c r="C37" s="111" t="s">
        <v>34</v>
      </c>
      <c r="D37" s="112"/>
      <c r="E37" s="19" t="s">
        <v>48</v>
      </c>
      <c r="F37" s="127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  <c r="U37" s="114"/>
    </row>
    <row r="38" spans="2:21" s="4" customFormat="1" ht="24" customHeight="1" x14ac:dyDescent="0.25">
      <c r="B38" s="89"/>
      <c r="C38" s="87"/>
      <c r="D38" s="88"/>
      <c r="E38" s="13" t="s">
        <v>22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2"/>
      <c r="U38" s="75"/>
    </row>
    <row r="39" spans="2:21" s="4" customFormat="1" ht="24" customHeight="1" x14ac:dyDescent="0.25">
      <c r="B39" s="89">
        <v>16</v>
      </c>
      <c r="C39" s="85" t="s">
        <v>35</v>
      </c>
      <c r="D39" s="86"/>
      <c r="E39" s="13" t="s">
        <v>49</v>
      </c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56"/>
      <c r="U39" s="75"/>
    </row>
    <row r="40" spans="2:21" s="4" customFormat="1" ht="24" customHeight="1" thickBot="1" x14ac:dyDescent="0.3">
      <c r="B40" s="115"/>
      <c r="C40" s="116"/>
      <c r="D40" s="117"/>
      <c r="E40" s="21" t="s">
        <v>36</v>
      </c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57"/>
      <c r="U40" s="148"/>
    </row>
    <row r="41" spans="2:21" s="4" customFormat="1" ht="24" customHeight="1" x14ac:dyDescent="0.25">
      <c r="B41" s="149">
        <v>17</v>
      </c>
      <c r="C41" s="150" t="s">
        <v>37</v>
      </c>
      <c r="D41" s="151"/>
      <c r="E41" s="34" t="s">
        <v>50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  <c r="U41" s="152"/>
    </row>
    <row r="42" spans="2:21" s="4" customFormat="1" ht="24" customHeight="1" x14ac:dyDescent="0.25">
      <c r="B42" s="89"/>
      <c r="C42" s="87"/>
      <c r="D42" s="88"/>
      <c r="E42" s="13" t="s">
        <v>22</v>
      </c>
      <c r="F42" s="130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/>
      <c r="U42" s="75"/>
    </row>
    <row r="43" spans="2:21" s="4" customFormat="1" ht="24" customHeight="1" x14ac:dyDescent="0.25">
      <c r="B43" s="89">
        <v>18</v>
      </c>
      <c r="C43" s="85" t="s">
        <v>38</v>
      </c>
      <c r="D43" s="86"/>
      <c r="E43" s="13" t="s">
        <v>51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56"/>
      <c r="U43" s="75"/>
    </row>
    <row r="44" spans="2:21" s="4" customFormat="1" ht="24" customHeight="1" thickBot="1" x14ac:dyDescent="0.3">
      <c r="B44" s="115"/>
      <c r="C44" s="116"/>
      <c r="D44" s="117"/>
      <c r="E44" s="21" t="s">
        <v>36</v>
      </c>
      <c r="F44" s="123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57"/>
      <c r="U44" s="148"/>
    </row>
    <row r="45" spans="2:21" s="4" customFormat="1" ht="15" customHeight="1" x14ac:dyDescent="0.25">
      <c r="B45" s="133" t="s">
        <v>5</v>
      </c>
      <c r="C45" s="134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3"/>
    </row>
    <row r="46" spans="2:21" s="4" customFormat="1" ht="48" customHeight="1" thickBot="1" x14ac:dyDescent="0.3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7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2" t="s">
        <v>79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U2" s="65"/>
    </row>
    <row r="3" spans="2:21" s="3" customFormat="1" ht="24" customHeight="1" thickBot="1" x14ac:dyDescent="0.3">
      <c r="B3" s="138" t="s">
        <v>0</v>
      </c>
      <c r="C3" s="139"/>
      <c r="D3" s="144" t="s">
        <v>73</v>
      </c>
      <c r="E3" s="145"/>
      <c r="F3" s="158" t="s">
        <v>13</v>
      </c>
      <c r="G3" s="159"/>
      <c r="H3" s="159"/>
      <c r="I3" s="139"/>
      <c r="J3" s="166" t="s">
        <v>76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/>
    </row>
    <row r="4" spans="2:21" s="3" customFormat="1" ht="24" customHeight="1" x14ac:dyDescent="0.25">
      <c r="B4" s="5" t="s">
        <v>1</v>
      </c>
      <c r="C4" s="6"/>
      <c r="D4" s="146">
        <v>43749</v>
      </c>
      <c r="E4" s="147"/>
      <c r="F4" s="160" t="s">
        <v>14</v>
      </c>
      <c r="G4" s="161"/>
      <c r="H4" s="161"/>
      <c r="I4" s="162"/>
      <c r="J4" s="169" t="s">
        <v>64</v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1"/>
    </row>
    <row r="5" spans="2:21" s="3" customFormat="1" ht="24" customHeight="1" x14ac:dyDescent="0.25">
      <c r="B5" s="7" t="s">
        <v>2</v>
      </c>
      <c r="C5" s="8"/>
      <c r="D5" s="69" t="s">
        <v>78</v>
      </c>
      <c r="E5" s="70"/>
      <c r="F5" s="163" t="s">
        <v>15</v>
      </c>
      <c r="G5" s="164"/>
      <c r="H5" s="164"/>
      <c r="I5" s="165"/>
      <c r="J5" s="172" t="s">
        <v>65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2:21" s="3" customFormat="1" ht="24" customHeight="1" thickBot="1" x14ac:dyDescent="0.3">
      <c r="B6" s="9" t="s">
        <v>3</v>
      </c>
      <c r="C6" s="10"/>
      <c r="D6" s="66" t="s">
        <v>66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68"/>
    </row>
    <row r="7" spans="2:21" s="3" customFormat="1" ht="24" customHeight="1" thickBot="1" x14ac:dyDescent="0.3">
      <c r="B7" s="11" t="s">
        <v>4</v>
      </c>
      <c r="C7" s="12"/>
      <c r="D7" s="71"/>
      <c r="E7" s="72"/>
      <c r="F7" s="158" t="s">
        <v>16</v>
      </c>
      <c r="G7" s="159"/>
      <c r="H7" s="159"/>
      <c r="I7" s="139"/>
      <c r="J7" s="175">
        <v>43768</v>
      </c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</row>
    <row r="8" spans="2:21" s="3" customFormat="1" ht="24" customHeight="1" x14ac:dyDescent="0.25">
      <c r="B8" s="53">
        <v>1</v>
      </c>
      <c r="C8" s="82" t="s">
        <v>6</v>
      </c>
      <c r="D8" s="83"/>
      <c r="E8" s="84"/>
      <c r="F8" s="97" t="s">
        <v>74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/>
    </row>
    <row r="9" spans="2:21" s="3" customFormat="1" ht="24" customHeight="1" x14ac:dyDescent="0.25">
      <c r="B9" s="47">
        <v>2</v>
      </c>
      <c r="C9" s="79" t="s">
        <v>7</v>
      </c>
      <c r="D9" s="81"/>
      <c r="E9" s="13" t="s">
        <v>39</v>
      </c>
      <c r="F9" s="100" t="s">
        <v>71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  <c r="U9" s="102"/>
    </row>
    <row r="10" spans="2:21" s="3" customFormat="1" ht="24" customHeight="1" x14ac:dyDescent="0.25">
      <c r="B10" s="47">
        <v>3</v>
      </c>
      <c r="C10" s="79" t="s">
        <v>8</v>
      </c>
      <c r="D10" s="80"/>
      <c r="E10" s="81"/>
      <c r="F10" s="100" t="s">
        <v>71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02"/>
    </row>
    <row r="11" spans="2:21" s="3" customFormat="1" ht="24" customHeight="1" thickBot="1" x14ac:dyDescent="0.3">
      <c r="B11" s="48">
        <v>4</v>
      </c>
      <c r="C11" s="76" t="s">
        <v>9</v>
      </c>
      <c r="D11" s="77"/>
      <c r="E11" s="78"/>
      <c r="F11" s="103" t="s">
        <v>75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05"/>
    </row>
    <row r="12" spans="2:21" s="3" customFormat="1" ht="18" customHeight="1" x14ac:dyDescent="0.25">
      <c r="B12" s="140"/>
      <c r="C12" s="128"/>
      <c r="D12" s="128"/>
      <c r="E12" s="129"/>
      <c r="F12" s="153" t="s">
        <v>19</v>
      </c>
      <c r="G12" s="154"/>
      <c r="H12" s="154"/>
      <c r="I12" s="154"/>
      <c r="J12" s="154"/>
      <c r="K12" s="154"/>
      <c r="L12" s="155"/>
      <c r="M12" s="52" t="s">
        <v>19</v>
      </c>
      <c r="N12" s="19" t="s">
        <v>21</v>
      </c>
      <c r="O12" s="153" t="s">
        <v>20</v>
      </c>
      <c r="P12" s="155"/>
      <c r="Q12" s="51" t="s">
        <v>20</v>
      </c>
      <c r="R12" s="50" t="s">
        <v>61</v>
      </c>
      <c r="S12" s="90" t="s">
        <v>17</v>
      </c>
      <c r="T12" s="90" t="s">
        <v>18</v>
      </c>
      <c r="U12" s="92" t="s">
        <v>72</v>
      </c>
    </row>
    <row r="13" spans="2:21" s="3" customFormat="1" ht="18" customHeight="1" x14ac:dyDescent="0.25">
      <c r="B13" s="141"/>
      <c r="C13" s="131"/>
      <c r="D13" s="131"/>
      <c r="E13" s="132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1"/>
      <c r="T13" s="91"/>
      <c r="U13" s="93"/>
    </row>
    <row r="14" spans="2:21" s="4" customFormat="1" ht="24" customHeight="1" x14ac:dyDescent="0.25">
      <c r="B14" s="89">
        <v>5</v>
      </c>
      <c r="C14" s="85" t="s">
        <v>10</v>
      </c>
      <c r="D14" s="86"/>
      <c r="E14" s="15" t="s">
        <v>40</v>
      </c>
      <c r="F14" s="73">
        <v>248</v>
      </c>
      <c r="G14" s="73">
        <v>64</v>
      </c>
      <c r="H14" s="73">
        <v>6</v>
      </c>
      <c r="I14" s="73">
        <v>35</v>
      </c>
      <c r="J14" s="73">
        <v>33</v>
      </c>
      <c r="K14" s="73">
        <v>3</v>
      </c>
      <c r="L14" s="73">
        <v>2</v>
      </c>
      <c r="M14" s="73">
        <f>SUM(F14:L15)</f>
        <v>391</v>
      </c>
      <c r="N14" s="73">
        <v>147</v>
      </c>
      <c r="O14" s="73">
        <v>4</v>
      </c>
      <c r="P14" s="73">
        <v>0</v>
      </c>
      <c r="Q14" s="73">
        <f>SUM(O14:P15)</f>
        <v>4</v>
      </c>
      <c r="R14" s="73">
        <f>SUM(M14,N14,Q14)</f>
        <v>542</v>
      </c>
      <c r="S14" s="74">
        <v>1891</v>
      </c>
      <c r="T14" s="73">
        <v>16</v>
      </c>
      <c r="U14" s="75">
        <f>SUM(R14:T15)</f>
        <v>2449</v>
      </c>
    </row>
    <row r="15" spans="2:21" s="4" customFormat="1" ht="24" customHeight="1" x14ac:dyDescent="0.25">
      <c r="B15" s="89"/>
      <c r="C15" s="87"/>
      <c r="D15" s="88"/>
      <c r="E15" s="46" t="s">
        <v>12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3"/>
      <c r="U15" s="75"/>
    </row>
    <row r="16" spans="2:21" s="4" customFormat="1" ht="24" customHeight="1" x14ac:dyDescent="0.25">
      <c r="B16" s="47"/>
      <c r="C16" s="49"/>
      <c r="D16" s="27"/>
      <c r="E16" s="54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44"/>
    </row>
    <row r="17" spans="2:21" s="4" customFormat="1" ht="24" customHeight="1" x14ac:dyDescent="0.25">
      <c r="B17" s="89">
        <v>6</v>
      </c>
      <c r="C17" s="85" t="s">
        <v>11</v>
      </c>
      <c r="D17" s="94"/>
      <c r="E17" s="16" t="s">
        <v>41</v>
      </c>
      <c r="F17" s="176">
        <f t="shared" ref="F17:Q17" si="1">100/F16</f>
        <v>1.7208742040956806</v>
      </c>
      <c r="G17" s="176">
        <f t="shared" si="1"/>
        <v>1.7208742040956806</v>
      </c>
      <c r="H17" s="176">
        <f t="shared" si="1"/>
        <v>1.7208742040956806</v>
      </c>
      <c r="I17" s="176">
        <f t="shared" si="1"/>
        <v>1.7208742040956806</v>
      </c>
      <c r="J17" s="176">
        <f t="shared" si="1"/>
        <v>1.7208742040956806</v>
      </c>
      <c r="K17" s="176">
        <f t="shared" si="1"/>
        <v>1.7208742040956806</v>
      </c>
      <c r="L17" s="176">
        <f t="shared" si="1"/>
        <v>1.7208742040956806</v>
      </c>
      <c r="M17" s="176">
        <f t="shared" si="1"/>
        <v>1.7208742040956806</v>
      </c>
      <c r="N17" s="176">
        <f t="shared" si="1"/>
        <v>1.8814675446848539</v>
      </c>
      <c r="O17" s="176">
        <f t="shared" si="1"/>
        <v>1.893939393939394</v>
      </c>
      <c r="P17" s="176">
        <f t="shared" si="1"/>
        <v>1.893939393939394</v>
      </c>
      <c r="Q17" s="176">
        <f t="shared" si="1"/>
        <v>1.893939393939394</v>
      </c>
      <c r="R17" s="176"/>
      <c r="S17" s="176">
        <f>100/S16</f>
        <v>1.8076644974692697</v>
      </c>
      <c r="T17" s="176">
        <f>100/T16</f>
        <v>1.7940437746681019</v>
      </c>
      <c r="U17" s="106"/>
    </row>
    <row r="18" spans="2:21" s="4" customFormat="1" ht="24" customHeight="1" x14ac:dyDescent="0.25">
      <c r="B18" s="89"/>
      <c r="C18" s="87"/>
      <c r="D18" s="95"/>
      <c r="E18" s="54" t="s">
        <v>22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06"/>
    </row>
    <row r="19" spans="2:21" s="4" customFormat="1" ht="24" customHeight="1" x14ac:dyDescent="0.25">
      <c r="B19" s="89">
        <v>7</v>
      </c>
      <c r="C19" s="85" t="s">
        <v>23</v>
      </c>
      <c r="D19" s="94"/>
      <c r="E19" s="15" t="s">
        <v>42</v>
      </c>
      <c r="F19" s="177">
        <f t="shared" ref="F19:Q19" si="2">F14*F17</f>
        <v>426.7768026157288</v>
      </c>
      <c r="G19" s="177">
        <f t="shared" si="2"/>
        <v>110.13594906212356</v>
      </c>
      <c r="H19" s="177">
        <f t="shared" si="2"/>
        <v>10.325245224574083</v>
      </c>
      <c r="I19" s="177">
        <f t="shared" si="2"/>
        <v>60.230597143348824</v>
      </c>
      <c r="J19" s="177">
        <f t="shared" si="2"/>
        <v>56.788848735157458</v>
      </c>
      <c r="K19" s="177">
        <f t="shared" si="2"/>
        <v>5.1626226122870413</v>
      </c>
      <c r="L19" s="177">
        <f t="shared" si="2"/>
        <v>3.4417484081913612</v>
      </c>
      <c r="M19" s="177">
        <f t="shared" si="2"/>
        <v>672.86181380141113</v>
      </c>
      <c r="N19" s="177">
        <f t="shared" si="2"/>
        <v>276.57572906867352</v>
      </c>
      <c r="O19" s="177">
        <f t="shared" si="2"/>
        <v>7.5757575757575761</v>
      </c>
      <c r="P19" s="177">
        <f t="shared" si="2"/>
        <v>0</v>
      </c>
      <c r="Q19" s="177">
        <f t="shared" si="2"/>
        <v>7.5757575757575761</v>
      </c>
      <c r="R19" s="177">
        <f>SUM(M19,N19,Q19)</f>
        <v>957.01330044584222</v>
      </c>
      <c r="S19" s="177">
        <f>S14*S17</f>
        <v>3418.293564714389</v>
      </c>
      <c r="T19" s="177">
        <f>T14*T17</f>
        <v>28.704700394689631</v>
      </c>
      <c r="U19" s="96">
        <f>SUM(R19:T20)</f>
        <v>4404.0115655549216</v>
      </c>
    </row>
    <row r="20" spans="2:21" s="4" customFormat="1" ht="24" customHeight="1" x14ac:dyDescent="0.25">
      <c r="B20" s="89"/>
      <c r="C20" s="87"/>
      <c r="D20" s="95"/>
      <c r="E20" s="46" t="s">
        <v>24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96"/>
    </row>
    <row r="21" spans="2:21" s="4" customFormat="1" ht="24" customHeight="1" x14ac:dyDescent="0.25">
      <c r="B21" s="47"/>
      <c r="C21" s="49"/>
      <c r="D21" s="27"/>
      <c r="E21" s="54" t="s">
        <v>68</v>
      </c>
      <c r="F21" s="55">
        <v>126.9</v>
      </c>
      <c r="G21" s="55">
        <v>126.9</v>
      </c>
      <c r="H21" s="55">
        <v>126.9</v>
      </c>
      <c r="I21" s="55">
        <v>126.9</v>
      </c>
      <c r="J21" s="55">
        <v>126.9</v>
      </c>
      <c r="K21" s="55">
        <v>126.9</v>
      </c>
      <c r="L21" s="55">
        <v>126.9</v>
      </c>
      <c r="M21" s="55">
        <v>126.9</v>
      </c>
      <c r="N21" s="55">
        <v>124.6</v>
      </c>
      <c r="O21" s="55">
        <v>124.8</v>
      </c>
      <c r="P21" s="55">
        <v>124.8</v>
      </c>
      <c r="Q21" s="55">
        <v>124.8</v>
      </c>
      <c r="R21" s="55"/>
      <c r="S21" s="55">
        <v>117.7</v>
      </c>
      <c r="T21" s="55">
        <v>106.7</v>
      </c>
      <c r="U21" s="45"/>
    </row>
    <row r="22" spans="2:21" s="4" customFormat="1" ht="24" customHeight="1" x14ac:dyDescent="0.25">
      <c r="B22" s="89">
        <v>8</v>
      </c>
      <c r="C22" s="85" t="s">
        <v>25</v>
      </c>
      <c r="D22" s="94"/>
      <c r="E22" s="16" t="s">
        <v>43</v>
      </c>
      <c r="F22" s="178">
        <f>100/F21</f>
        <v>0.78802206461780921</v>
      </c>
      <c r="G22" s="178">
        <f>100/G21</f>
        <v>0.78802206461780921</v>
      </c>
      <c r="H22" s="178">
        <f t="shared" ref="H22:T22" si="3">100/H21</f>
        <v>0.78802206461780921</v>
      </c>
      <c r="I22" s="178">
        <f t="shared" si="3"/>
        <v>0.78802206461780921</v>
      </c>
      <c r="J22" s="178">
        <f t="shared" si="3"/>
        <v>0.78802206461780921</v>
      </c>
      <c r="K22" s="178">
        <f t="shared" si="3"/>
        <v>0.78802206461780921</v>
      </c>
      <c r="L22" s="178">
        <f t="shared" si="3"/>
        <v>0.78802206461780921</v>
      </c>
      <c r="M22" s="178">
        <f t="shared" si="3"/>
        <v>0.78802206461780921</v>
      </c>
      <c r="N22" s="178">
        <f t="shared" si="3"/>
        <v>0.8025682182985554</v>
      </c>
      <c r="O22" s="178">
        <f t="shared" si="3"/>
        <v>0.80128205128205132</v>
      </c>
      <c r="P22" s="178">
        <f t="shared" si="3"/>
        <v>0.80128205128205132</v>
      </c>
      <c r="Q22" s="178">
        <f t="shared" si="3"/>
        <v>0.80128205128205132</v>
      </c>
      <c r="R22" s="178"/>
      <c r="S22" s="178">
        <f t="shared" si="3"/>
        <v>0.84961767204757854</v>
      </c>
      <c r="T22" s="178">
        <f t="shared" si="3"/>
        <v>0.93720712277413309</v>
      </c>
      <c r="U22" s="58"/>
    </row>
    <row r="23" spans="2:21" s="4" customFormat="1" ht="24" customHeight="1" x14ac:dyDescent="0.25">
      <c r="B23" s="89"/>
      <c r="C23" s="87"/>
      <c r="D23" s="95"/>
      <c r="E23" s="46" t="s">
        <v>22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58"/>
    </row>
    <row r="24" spans="2:21" s="4" customFormat="1" ht="24" customHeight="1" x14ac:dyDescent="0.25">
      <c r="B24" s="89">
        <v>9</v>
      </c>
      <c r="C24" s="85" t="s">
        <v>26</v>
      </c>
      <c r="D24" s="94"/>
      <c r="E24" s="15" t="s">
        <v>44</v>
      </c>
      <c r="F24" s="179">
        <f>F19*F22</f>
        <v>336.30953712823384</v>
      </c>
      <c r="G24" s="179">
        <f>G19*G22</f>
        <v>86.789557968576474</v>
      </c>
      <c r="H24" s="179">
        <f t="shared" ref="H24:T24" si="4">H19*H22</f>
        <v>8.1365210595540436</v>
      </c>
      <c r="I24" s="179">
        <f t="shared" si="4"/>
        <v>47.463039514065265</v>
      </c>
      <c r="J24" s="179">
        <f t="shared" si="4"/>
        <v>44.750865827547244</v>
      </c>
      <c r="K24" s="179">
        <f t="shared" si="4"/>
        <v>4.0682605297770218</v>
      </c>
      <c r="L24" s="179">
        <f t="shared" si="4"/>
        <v>2.7121736865180148</v>
      </c>
      <c r="M24" s="179">
        <f t="shared" si="4"/>
        <v>530.22995571427191</v>
      </c>
      <c r="N24" s="179">
        <f t="shared" si="4"/>
        <v>221.97089010326928</v>
      </c>
      <c r="O24" s="179">
        <f t="shared" si="4"/>
        <v>6.0703185703185714</v>
      </c>
      <c r="P24" s="179">
        <f t="shared" si="4"/>
        <v>0</v>
      </c>
      <c r="Q24" s="179">
        <f t="shared" si="4"/>
        <v>6.0703185703185714</v>
      </c>
      <c r="R24" s="179">
        <f>SUM(M24,N24,Q24)</f>
        <v>758.27116438785981</v>
      </c>
      <c r="S24" s="179">
        <f t="shared" si="4"/>
        <v>2904.242620827858</v>
      </c>
      <c r="T24" s="179">
        <f t="shared" si="4"/>
        <v>26.902249667000593</v>
      </c>
      <c r="U24" s="107">
        <f>SUM(R24:T25)</f>
        <v>3689.4160348827181</v>
      </c>
    </row>
    <row r="25" spans="2:21" s="4" customFormat="1" ht="24" customHeight="1" x14ac:dyDescent="0.25">
      <c r="B25" s="89"/>
      <c r="C25" s="87"/>
      <c r="D25" s="95"/>
      <c r="E25" s="46" t="s">
        <v>24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07"/>
    </row>
    <row r="26" spans="2:21" s="4" customFormat="1" ht="24" customHeight="1" x14ac:dyDescent="0.25">
      <c r="B26" s="47"/>
      <c r="C26" s="49"/>
      <c r="D26" s="27"/>
      <c r="E26" s="54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44"/>
    </row>
    <row r="27" spans="2:21" s="4" customFormat="1" ht="24" customHeight="1" x14ac:dyDescent="0.25">
      <c r="B27" s="89">
        <v>10</v>
      </c>
      <c r="C27" s="85" t="s">
        <v>27</v>
      </c>
      <c r="D27" s="94"/>
      <c r="E27" s="15" t="s">
        <v>45</v>
      </c>
      <c r="F27" s="61">
        <f>100/F26</f>
        <v>0.93632958801498134</v>
      </c>
      <c r="G27" s="61">
        <f t="shared" ref="G27:T27" si="5">100/G26</f>
        <v>0.93632958801498134</v>
      </c>
      <c r="H27" s="61">
        <f t="shared" si="5"/>
        <v>0.93632958801498134</v>
      </c>
      <c r="I27" s="61">
        <f t="shared" si="5"/>
        <v>0.93632958801498134</v>
      </c>
      <c r="J27" s="61">
        <f t="shared" si="5"/>
        <v>0.93632958801498134</v>
      </c>
      <c r="K27" s="61">
        <f t="shared" si="5"/>
        <v>0.93632958801498134</v>
      </c>
      <c r="L27" s="61">
        <f t="shared" si="5"/>
        <v>0.93632958801498134</v>
      </c>
      <c r="M27" s="61">
        <f t="shared" si="5"/>
        <v>0.93632958801498134</v>
      </c>
      <c r="N27" s="61">
        <f t="shared" si="5"/>
        <v>0.91996320147194111</v>
      </c>
      <c r="O27" s="61">
        <f t="shared" si="5"/>
        <v>0.95328884652049561</v>
      </c>
      <c r="P27" s="61">
        <f t="shared" si="5"/>
        <v>0.95328884652049561</v>
      </c>
      <c r="Q27" s="61">
        <f t="shared" si="5"/>
        <v>0.95328884652049561</v>
      </c>
      <c r="R27" s="61"/>
      <c r="S27" s="61">
        <f t="shared" si="5"/>
        <v>0.96153846153846156</v>
      </c>
      <c r="T27" s="61">
        <f t="shared" si="5"/>
        <v>1.7123287671232876</v>
      </c>
      <c r="U27" s="58"/>
    </row>
    <row r="28" spans="2:21" s="4" customFormat="1" ht="24" customHeight="1" x14ac:dyDescent="0.25">
      <c r="B28" s="89"/>
      <c r="C28" s="87"/>
      <c r="D28" s="95"/>
      <c r="E28" s="46" t="s">
        <v>22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58"/>
    </row>
    <row r="29" spans="2:21" s="4" customFormat="1" ht="24" customHeight="1" x14ac:dyDescent="0.25">
      <c r="B29" s="89">
        <v>11</v>
      </c>
      <c r="C29" s="85" t="s">
        <v>28</v>
      </c>
      <c r="D29" s="94"/>
      <c r="E29" s="15" t="s">
        <v>29</v>
      </c>
      <c r="F29" s="108">
        <f>F24*F27</f>
        <v>314.89657034478824</v>
      </c>
      <c r="G29" s="108">
        <f t="shared" ref="G29:T29" si="6">G24*G27</f>
        <v>81.263631056719547</v>
      </c>
      <c r="H29" s="108">
        <f t="shared" si="6"/>
        <v>7.618465411567457</v>
      </c>
      <c r="I29" s="108">
        <f t="shared" si="6"/>
        <v>44.441048234143508</v>
      </c>
      <c r="J29" s="108">
        <f t="shared" si="6"/>
        <v>41.901559763621016</v>
      </c>
      <c r="K29" s="108">
        <f t="shared" si="6"/>
        <v>3.8092327057837285</v>
      </c>
      <c r="L29" s="108">
        <f t="shared" si="6"/>
        <v>2.5394884705224858</v>
      </c>
      <c r="M29" s="108">
        <f t="shared" si="6"/>
        <v>496.46999598714604</v>
      </c>
      <c r="N29" s="108">
        <f t="shared" si="6"/>
        <v>204.20505069298002</v>
      </c>
      <c r="O29" s="108">
        <f t="shared" si="6"/>
        <v>5.7867669879109354</v>
      </c>
      <c r="P29" s="108">
        <f t="shared" si="6"/>
        <v>0</v>
      </c>
      <c r="Q29" s="108">
        <f t="shared" si="6"/>
        <v>5.7867669879109354</v>
      </c>
      <c r="R29" s="180">
        <f>SUM(M29,N29,Q29)</f>
        <v>706.46181366803705</v>
      </c>
      <c r="S29" s="108">
        <f t="shared" si="6"/>
        <v>2792.5409815652483</v>
      </c>
      <c r="T29" s="108">
        <f t="shared" si="6"/>
        <v>46.065496005138002</v>
      </c>
      <c r="U29" s="109">
        <f>SUM(R29:T30)</f>
        <v>3545.0682912384232</v>
      </c>
    </row>
    <row r="30" spans="2:21" s="4" customFormat="1" ht="24" customHeight="1" x14ac:dyDescent="0.25">
      <c r="B30" s="89"/>
      <c r="C30" s="87"/>
      <c r="D30" s="95"/>
      <c r="E30" s="46" t="s">
        <v>24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80"/>
      <c r="S30" s="108"/>
      <c r="T30" s="108"/>
      <c r="U30" s="109"/>
    </row>
    <row r="31" spans="2:21" s="4" customFormat="1" ht="24" customHeight="1" x14ac:dyDescent="0.25">
      <c r="B31" s="89">
        <v>12</v>
      </c>
      <c r="C31" s="85" t="s">
        <v>30</v>
      </c>
      <c r="D31" s="86"/>
      <c r="E31" s="118" t="s">
        <v>31</v>
      </c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s="4" customFormat="1" ht="24" customHeight="1" thickBot="1" x14ac:dyDescent="0.3">
      <c r="B32" s="115"/>
      <c r="C32" s="116"/>
      <c r="D32" s="117"/>
      <c r="E32" s="119"/>
      <c r="F32" s="123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</row>
    <row r="33" spans="2:21" s="4" customFormat="1" ht="24" customHeight="1" x14ac:dyDescent="0.25">
      <c r="B33" s="110">
        <v>13</v>
      </c>
      <c r="C33" s="111" t="s">
        <v>32</v>
      </c>
      <c r="D33" s="112"/>
      <c r="E33" s="19" t="s">
        <v>46</v>
      </c>
      <c r="F33" s="11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113"/>
      <c r="T33" s="113"/>
      <c r="U33" s="114"/>
    </row>
    <row r="34" spans="2:21" s="4" customFormat="1" ht="24" customHeight="1" x14ac:dyDescent="0.25">
      <c r="B34" s="89"/>
      <c r="C34" s="87"/>
      <c r="D34" s="88"/>
      <c r="E34" s="13" t="s">
        <v>22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5"/>
    </row>
    <row r="35" spans="2:21" s="4" customFormat="1" ht="24" customHeight="1" x14ac:dyDescent="0.25">
      <c r="B35" s="89">
        <v>14</v>
      </c>
      <c r="C35" s="85" t="s">
        <v>33</v>
      </c>
      <c r="D35" s="86"/>
      <c r="E35" s="13" t="s">
        <v>47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5"/>
    </row>
    <row r="36" spans="2:21" s="4" customFormat="1" ht="24" customHeight="1" thickBot="1" x14ac:dyDescent="0.3">
      <c r="B36" s="115"/>
      <c r="C36" s="116"/>
      <c r="D36" s="117"/>
      <c r="E36" s="21" t="s">
        <v>12</v>
      </c>
      <c r="F36" s="126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26"/>
      <c r="T36" s="126"/>
      <c r="U36" s="148"/>
    </row>
    <row r="37" spans="2:21" s="4" customFormat="1" ht="24" customHeight="1" x14ac:dyDescent="0.25">
      <c r="B37" s="110">
        <v>15</v>
      </c>
      <c r="C37" s="111" t="s">
        <v>34</v>
      </c>
      <c r="D37" s="112"/>
      <c r="E37" s="19" t="s">
        <v>48</v>
      </c>
      <c r="F37" s="127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  <c r="U37" s="114"/>
    </row>
    <row r="38" spans="2:21" s="4" customFormat="1" ht="24" customHeight="1" x14ac:dyDescent="0.25">
      <c r="B38" s="89"/>
      <c r="C38" s="87"/>
      <c r="D38" s="88"/>
      <c r="E38" s="13" t="s">
        <v>22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2"/>
      <c r="U38" s="75"/>
    </row>
    <row r="39" spans="2:21" s="4" customFormat="1" ht="24" customHeight="1" x14ac:dyDescent="0.25">
      <c r="B39" s="89">
        <v>16</v>
      </c>
      <c r="C39" s="85" t="s">
        <v>35</v>
      </c>
      <c r="D39" s="86"/>
      <c r="E39" s="13" t="s">
        <v>49</v>
      </c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56"/>
      <c r="U39" s="75"/>
    </row>
    <row r="40" spans="2:21" s="4" customFormat="1" ht="24" customHeight="1" thickBot="1" x14ac:dyDescent="0.3">
      <c r="B40" s="115"/>
      <c r="C40" s="116"/>
      <c r="D40" s="117"/>
      <c r="E40" s="21" t="s">
        <v>36</v>
      </c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57"/>
      <c r="U40" s="148"/>
    </row>
    <row r="41" spans="2:21" s="4" customFormat="1" ht="24" customHeight="1" x14ac:dyDescent="0.25">
      <c r="B41" s="149">
        <v>17</v>
      </c>
      <c r="C41" s="150" t="s">
        <v>37</v>
      </c>
      <c r="D41" s="151"/>
      <c r="E41" s="46" t="s">
        <v>50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  <c r="U41" s="152"/>
    </row>
    <row r="42" spans="2:21" s="4" customFormat="1" ht="24" customHeight="1" x14ac:dyDescent="0.25">
      <c r="B42" s="89"/>
      <c r="C42" s="87"/>
      <c r="D42" s="88"/>
      <c r="E42" s="13" t="s">
        <v>22</v>
      </c>
      <c r="F42" s="130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/>
      <c r="U42" s="75"/>
    </row>
    <row r="43" spans="2:21" s="4" customFormat="1" ht="24" customHeight="1" x14ac:dyDescent="0.25">
      <c r="B43" s="89">
        <v>18</v>
      </c>
      <c r="C43" s="85" t="s">
        <v>38</v>
      </c>
      <c r="D43" s="86"/>
      <c r="E43" s="13" t="s">
        <v>51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56"/>
      <c r="U43" s="75"/>
    </row>
    <row r="44" spans="2:21" s="4" customFormat="1" ht="24" customHeight="1" thickBot="1" x14ac:dyDescent="0.3">
      <c r="B44" s="115"/>
      <c r="C44" s="116"/>
      <c r="D44" s="117"/>
      <c r="E44" s="21" t="s">
        <v>36</v>
      </c>
      <c r="F44" s="123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57"/>
      <c r="U44" s="148"/>
    </row>
    <row r="45" spans="2:21" s="4" customFormat="1" ht="15" customHeight="1" x14ac:dyDescent="0.25">
      <c r="B45" s="133" t="s">
        <v>5</v>
      </c>
      <c r="C45" s="134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3"/>
    </row>
    <row r="46" spans="2:21" s="4" customFormat="1" ht="48" customHeight="1" thickBot="1" x14ac:dyDescent="0.3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7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2" t="s">
        <v>79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U2" s="65"/>
    </row>
    <row r="3" spans="2:21" s="3" customFormat="1" ht="24" customHeight="1" thickBot="1" x14ac:dyDescent="0.3">
      <c r="B3" s="138" t="s">
        <v>0</v>
      </c>
      <c r="C3" s="139"/>
      <c r="D3" s="144" t="s">
        <v>73</v>
      </c>
      <c r="E3" s="145"/>
      <c r="F3" s="158" t="s">
        <v>13</v>
      </c>
      <c r="G3" s="159"/>
      <c r="H3" s="159"/>
      <c r="I3" s="139"/>
      <c r="J3" s="166" t="s">
        <v>76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/>
    </row>
    <row r="4" spans="2:21" s="3" customFormat="1" ht="24" customHeight="1" x14ac:dyDescent="0.25">
      <c r="B4" s="5" t="s">
        <v>1</v>
      </c>
      <c r="C4" s="6"/>
      <c r="D4" s="146">
        <v>43759</v>
      </c>
      <c r="E4" s="147"/>
      <c r="F4" s="160" t="s">
        <v>14</v>
      </c>
      <c r="G4" s="161"/>
      <c r="H4" s="161"/>
      <c r="I4" s="162"/>
      <c r="J4" s="169" t="s">
        <v>77</v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1"/>
    </row>
    <row r="5" spans="2:21" s="3" customFormat="1" ht="24" customHeight="1" x14ac:dyDescent="0.25">
      <c r="B5" s="7" t="s">
        <v>2</v>
      </c>
      <c r="C5" s="8"/>
      <c r="D5" s="69" t="s">
        <v>78</v>
      </c>
      <c r="E5" s="70"/>
      <c r="F5" s="163" t="s">
        <v>15</v>
      </c>
      <c r="G5" s="164"/>
      <c r="H5" s="164"/>
      <c r="I5" s="165"/>
      <c r="J5" s="172" t="s">
        <v>65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2:21" s="3" customFormat="1" ht="24" customHeight="1" thickBot="1" x14ac:dyDescent="0.3">
      <c r="B6" s="9" t="s">
        <v>3</v>
      </c>
      <c r="C6" s="10"/>
      <c r="D6" s="66" t="s">
        <v>66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68"/>
    </row>
    <row r="7" spans="2:21" s="3" customFormat="1" ht="24" customHeight="1" thickBot="1" x14ac:dyDescent="0.3">
      <c r="B7" s="11" t="s">
        <v>4</v>
      </c>
      <c r="C7" s="12"/>
      <c r="D7" s="71"/>
      <c r="E7" s="72"/>
      <c r="F7" s="158" t="s">
        <v>16</v>
      </c>
      <c r="G7" s="159"/>
      <c r="H7" s="159"/>
      <c r="I7" s="139"/>
      <c r="J7" s="175">
        <v>43768</v>
      </c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</row>
    <row r="8" spans="2:21" s="3" customFormat="1" ht="24" customHeight="1" x14ac:dyDescent="0.25">
      <c r="B8" s="53">
        <v>1</v>
      </c>
      <c r="C8" s="82" t="s">
        <v>6</v>
      </c>
      <c r="D8" s="83"/>
      <c r="E8" s="84"/>
      <c r="F8" s="97" t="s">
        <v>74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/>
    </row>
    <row r="9" spans="2:21" s="3" customFormat="1" ht="24" customHeight="1" x14ac:dyDescent="0.25">
      <c r="B9" s="47">
        <v>2</v>
      </c>
      <c r="C9" s="79" t="s">
        <v>7</v>
      </c>
      <c r="D9" s="81"/>
      <c r="E9" s="13" t="s">
        <v>39</v>
      </c>
      <c r="F9" s="100" t="s">
        <v>71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  <c r="U9" s="102"/>
    </row>
    <row r="10" spans="2:21" s="3" customFormat="1" ht="24" customHeight="1" x14ac:dyDescent="0.25">
      <c r="B10" s="47">
        <v>3</v>
      </c>
      <c r="C10" s="79" t="s">
        <v>8</v>
      </c>
      <c r="D10" s="80"/>
      <c r="E10" s="81"/>
      <c r="F10" s="100" t="s">
        <v>71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02"/>
    </row>
    <row r="11" spans="2:21" s="3" customFormat="1" ht="24" customHeight="1" thickBot="1" x14ac:dyDescent="0.3">
      <c r="B11" s="48">
        <v>4</v>
      </c>
      <c r="C11" s="76" t="s">
        <v>9</v>
      </c>
      <c r="D11" s="77"/>
      <c r="E11" s="78"/>
      <c r="F11" s="103" t="s">
        <v>75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05"/>
    </row>
    <row r="12" spans="2:21" s="3" customFormat="1" ht="18" customHeight="1" x14ac:dyDescent="0.25">
      <c r="B12" s="140"/>
      <c r="C12" s="128"/>
      <c r="D12" s="128"/>
      <c r="E12" s="129"/>
      <c r="F12" s="153" t="s">
        <v>19</v>
      </c>
      <c r="G12" s="154"/>
      <c r="H12" s="154"/>
      <c r="I12" s="154"/>
      <c r="J12" s="154"/>
      <c r="K12" s="154"/>
      <c r="L12" s="155"/>
      <c r="M12" s="52" t="s">
        <v>19</v>
      </c>
      <c r="N12" s="19" t="s">
        <v>21</v>
      </c>
      <c r="O12" s="153" t="s">
        <v>20</v>
      </c>
      <c r="P12" s="155"/>
      <c r="Q12" s="51" t="s">
        <v>20</v>
      </c>
      <c r="R12" s="50" t="s">
        <v>61</v>
      </c>
      <c r="S12" s="90" t="s">
        <v>17</v>
      </c>
      <c r="T12" s="90" t="s">
        <v>18</v>
      </c>
      <c r="U12" s="92" t="s">
        <v>72</v>
      </c>
    </row>
    <row r="13" spans="2:21" s="3" customFormat="1" ht="18" customHeight="1" x14ac:dyDescent="0.25">
      <c r="B13" s="141"/>
      <c r="C13" s="131"/>
      <c r="D13" s="131"/>
      <c r="E13" s="132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1"/>
      <c r="T13" s="91"/>
      <c r="U13" s="93"/>
    </row>
    <row r="14" spans="2:21" s="4" customFormat="1" ht="24" customHeight="1" x14ac:dyDescent="0.25">
      <c r="B14" s="89">
        <v>5</v>
      </c>
      <c r="C14" s="85" t="s">
        <v>10</v>
      </c>
      <c r="D14" s="86"/>
      <c r="E14" s="15" t="s">
        <v>40</v>
      </c>
      <c r="F14" s="73">
        <v>332</v>
      </c>
      <c r="G14" s="73">
        <v>84</v>
      </c>
      <c r="H14" s="73">
        <v>6</v>
      </c>
      <c r="I14" s="73">
        <v>28</v>
      </c>
      <c r="J14" s="73">
        <v>39</v>
      </c>
      <c r="K14" s="73">
        <v>1</v>
      </c>
      <c r="L14" s="73">
        <v>3</v>
      </c>
      <c r="M14" s="73">
        <f>SUM(F14:L15)</f>
        <v>493</v>
      </c>
      <c r="N14" s="73">
        <v>241</v>
      </c>
      <c r="O14" s="73">
        <v>12</v>
      </c>
      <c r="P14" s="73">
        <v>0</v>
      </c>
      <c r="Q14" s="73">
        <f>SUM(O14:P15)</f>
        <v>12</v>
      </c>
      <c r="R14" s="73">
        <f>SUM(M14,N14,Q14)</f>
        <v>746</v>
      </c>
      <c r="S14" s="74">
        <v>1632</v>
      </c>
      <c r="T14" s="73">
        <v>7</v>
      </c>
      <c r="U14" s="75">
        <f>SUM(R14:T15)</f>
        <v>2385</v>
      </c>
    </row>
    <row r="15" spans="2:21" s="4" customFormat="1" ht="24" customHeight="1" x14ac:dyDescent="0.25">
      <c r="B15" s="89"/>
      <c r="C15" s="87"/>
      <c r="D15" s="88"/>
      <c r="E15" s="46" t="s">
        <v>12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3"/>
      <c r="U15" s="75"/>
    </row>
    <row r="16" spans="2:21" s="4" customFormat="1" ht="24" customHeight="1" x14ac:dyDescent="0.25">
      <c r="B16" s="47"/>
      <c r="C16" s="49"/>
      <c r="D16" s="27"/>
      <c r="E16" s="54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44"/>
    </row>
    <row r="17" spans="2:21" s="4" customFormat="1" ht="24" customHeight="1" x14ac:dyDescent="0.25">
      <c r="B17" s="89">
        <v>6</v>
      </c>
      <c r="C17" s="85" t="s">
        <v>11</v>
      </c>
      <c r="D17" s="94"/>
      <c r="E17" s="16" t="s">
        <v>41</v>
      </c>
      <c r="F17" s="176">
        <f t="shared" ref="F17:Q17" si="1">100/F16</f>
        <v>1.7208742040956806</v>
      </c>
      <c r="G17" s="176">
        <f t="shared" si="1"/>
        <v>1.7208742040956806</v>
      </c>
      <c r="H17" s="176">
        <f t="shared" si="1"/>
        <v>1.7208742040956806</v>
      </c>
      <c r="I17" s="176">
        <f t="shared" si="1"/>
        <v>1.7208742040956806</v>
      </c>
      <c r="J17" s="176">
        <f t="shared" si="1"/>
        <v>1.7208742040956806</v>
      </c>
      <c r="K17" s="176">
        <f t="shared" si="1"/>
        <v>1.7208742040956806</v>
      </c>
      <c r="L17" s="176">
        <f t="shared" si="1"/>
        <v>1.7208742040956806</v>
      </c>
      <c r="M17" s="176">
        <f t="shared" si="1"/>
        <v>1.7208742040956806</v>
      </c>
      <c r="N17" s="176">
        <f t="shared" si="1"/>
        <v>1.8814675446848539</v>
      </c>
      <c r="O17" s="176">
        <f t="shared" si="1"/>
        <v>1.893939393939394</v>
      </c>
      <c r="P17" s="176">
        <f t="shared" si="1"/>
        <v>1.893939393939394</v>
      </c>
      <c r="Q17" s="176">
        <f t="shared" si="1"/>
        <v>1.893939393939394</v>
      </c>
      <c r="R17" s="176"/>
      <c r="S17" s="176">
        <f>100/S16</f>
        <v>1.8076644974692697</v>
      </c>
      <c r="T17" s="176">
        <f>100/T16</f>
        <v>1.7940437746681019</v>
      </c>
      <c r="U17" s="106"/>
    </row>
    <row r="18" spans="2:21" s="4" customFormat="1" ht="24" customHeight="1" x14ac:dyDescent="0.25">
      <c r="B18" s="89"/>
      <c r="C18" s="87"/>
      <c r="D18" s="95"/>
      <c r="E18" s="54" t="s">
        <v>22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06"/>
    </row>
    <row r="19" spans="2:21" s="4" customFormat="1" ht="24" customHeight="1" x14ac:dyDescent="0.25">
      <c r="B19" s="89">
        <v>7</v>
      </c>
      <c r="C19" s="85" t="s">
        <v>23</v>
      </c>
      <c r="D19" s="94"/>
      <c r="E19" s="15" t="s">
        <v>42</v>
      </c>
      <c r="F19" s="177">
        <f t="shared" ref="F19:Q19" si="2">F14*F17</f>
        <v>571.33023575976597</v>
      </c>
      <c r="G19" s="177">
        <f t="shared" si="2"/>
        <v>144.55343314403717</v>
      </c>
      <c r="H19" s="177">
        <f t="shared" si="2"/>
        <v>10.325245224574083</v>
      </c>
      <c r="I19" s="177">
        <f t="shared" si="2"/>
        <v>48.184477714679055</v>
      </c>
      <c r="J19" s="177">
        <f t="shared" si="2"/>
        <v>67.114093959731548</v>
      </c>
      <c r="K19" s="177">
        <f t="shared" si="2"/>
        <v>1.7208742040956806</v>
      </c>
      <c r="L19" s="177">
        <f t="shared" si="2"/>
        <v>5.1626226122870413</v>
      </c>
      <c r="M19" s="177">
        <f t="shared" si="2"/>
        <v>848.39098261917059</v>
      </c>
      <c r="N19" s="177">
        <f t="shared" si="2"/>
        <v>453.43367826904978</v>
      </c>
      <c r="O19" s="177">
        <f t="shared" si="2"/>
        <v>22.727272727272727</v>
      </c>
      <c r="P19" s="177">
        <f t="shared" si="2"/>
        <v>0</v>
      </c>
      <c r="Q19" s="177">
        <f t="shared" si="2"/>
        <v>22.727272727272727</v>
      </c>
      <c r="R19" s="177">
        <f>SUM(M19,N19,Q19)</f>
        <v>1324.5519336154932</v>
      </c>
      <c r="S19" s="177">
        <f>S14*S17</f>
        <v>2950.108459869848</v>
      </c>
      <c r="T19" s="177">
        <f>T14*T17</f>
        <v>12.558306422676713</v>
      </c>
      <c r="U19" s="96">
        <f>SUM(R19:T20)</f>
        <v>4287.2186999080177</v>
      </c>
    </row>
    <row r="20" spans="2:21" s="4" customFormat="1" ht="24" customHeight="1" x14ac:dyDescent="0.25">
      <c r="B20" s="89"/>
      <c r="C20" s="87"/>
      <c r="D20" s="95"/>
      <c r="E20" s="46" t="s">
        <v>24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96"/>
    </row>
    <row r="21" spans="2:21" s="4" customFormat="1" ht="24" customHeight="1" x14ac:dyDescent="0.25">
      <c r="B21" s="47"/>
      <c r="C21" s="49"/>
      <c r="D21" s="27"/>
      <c r="E21" s="54" t="s">
        <v>68</v>
      </c>
      <c r="F21" s="55">
        <v>125.4</v>
      </c>
      <c r="G21" s="55">
        <v>125.4</v>
      </c>
      <c r="H21" s="55">
        <v>125.4</v>
      </c>
      <c r="I21" s="55">
        <v>125.4</v>
      </c>
      <c r="J21" s="55">
        <v>125.4</v>
      </c>
      <c r="K21" s="55">
        <v>125.4</v>
      </c>
      <c r="L21" s="55">
        <v>125.4</v>
      </c>
      <c r="M21" s="55">
        <v>125.4</v>
      </c>
      <c r="N21" s="55">
        <v>139.30000000000001</v>
      </c>
      <c r="O21" s="55">
        <v>115.1</v>
      </c>
      <c r="P21" s="55">
        <v>115.1</v>
      </c>
      <c r="Q21" s="55">
        <v>115.1</v>
      </c>
      <c r="R21" s="55"/>
      <c r="S21" s="55">
        <v>103.8</v>
      </c>
      <c r="T21" s="55">
        <v>79.599999999999994</v>
      </c>
      <c r="U21" s="45"/>
    </row>
    <row r="22" spans="2:21" s="4" customFormat="1" ht="24" customHeight="1" x14ac:dyDescent="0.25">
      <c r="B22" s="89">
        <v>8</v>
      </c>
      <c r="C22" s="85" t="s">
        <v>25</v>
      </c>
      <c r="D22" s="94"/>
      <c r="E22" s="16" t="s">
        <v>43</v>
      </c>
      <c r="F22" s="178">
        <f>100/F21</f>
        <v>0.79744816586921852</v>
      </c>
      <c r="G22" s="178">
        <f>100/G21</f>
        <v>0.79744816586921852</v>
      </c>
      <c r="H22" s="178">
        <f t="shared" ref="H22:T22" si="3">100/H21</f>
        <v>0.79744816586921852</v>
      </c>
      <c r="I22" s="178">
        <f t="shared" si="3"/>
        <v>0.79744816586921852</v>
      </c>
      <c r="J22" s="178">
        <f t="shared" si="3"/>
        <v>0.79744816586921852</v>
      </c>
      <c r="K22" s="178">
        <f t="shared" si="3"/>
        <v>0.79744816586921852</v>
      </c>
      <c r="L22" s="178">
        <f t="shared" si="3"/>
        <v>0.79744816586921852</v>
      </c>
      <c r="M22" s="178">
        <f t="shared" si="3"/>
        <v>0.79744816586921852</v>
      </c>
      <c r="N22" s="178">
        <f t="shared" si="3"/>
        <v>0.71787508973438618</v>
      </c>
      <c r="O22" s="178">
        <f t="shared" si="3"/>
        <v>0.86880973066898348</v>
      </c>
      <c r="P22" s="178">
        <f t="shared" si="3"/>
        <v>0.86880973066898348</v>
      </c>
      <c r="Q22" s="178">
        <f t="shared" si="3"/>
        <v>0.86880973066898348</v>
      </c>
      <c r="R22" s="178"/>
      <c r="S22" s="178">
        <f t="shared" si="3"/>
        <v>0.96339113680154143</v>
      </c>
      <c r="T22" s="178">
        <f t="shared" si="3"/>
        <v>1.256281407035176</v>
      </c>
      <c r="U22" s="58"/>
    </row>
    <row r="23" spans="2:21" s="4" customFormat="1" ht="24" customHeight="1" x14ac:dyDescent="0.25">
      <c r="B23" s="89"/>
      <c r="C23" s="87"/>
      <c r="D23" s="95"/>
      <c r="E23" s="46" t="s">
        <v>22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58"/>
    </row>
    <row r="24" spans="2:21" s="4" customFormat="1" ht="24" customHeight="1" x14ac:dyDescent="0.25">
      <c r="B24" s="89">
        <v>9</v>
      </c>
      <c r="C24" s="85" t="s">
        <v>26</v>
      </c>
      <c r="D24" s="94"/>
      <c r="E24" s="15" t="s">
        <v>44</v>
      </c>
      <c r="F24" s="179">
        <f>F19*F22</f>
        <v>455.60624861225358</v>
      </c>
      <c r="G24" s="179">
        <f>G19*G22</f>
        <v>115.27387013081115</v>
      </c>
      <c r="H24" s="179">
        <f t="shared" ref="H24:T24" si="4">H19*H22</f>
        <v>8.23384786648651</v>
      </c>
      <c r="I24" s="179">
        <f t="shared" si="4"/>
        <v>38.424623376937049</v>
      </c>
      <c r="J24" s="179">
        <f t="shared" si="4"/>
        <v>53.520011132162317</v>
      </c>
      <c r="K24" s="179">
        <f t="shared" si="4"/>
        <v>1.3723079777477516</v>
      </c>
      <c r="L24" s="179">
        <f t="shared" si="4"/>
        <v>4.116923933243255</v>
      </c>
      <c r="M24" s="179">
        <f t="shared" si="4"/>
        <v>676.54783302964165</v>
      </c>
      <c r="N24" s="179">
        <f t="shared" si="4"/>
        <v>325.50874247598688</v>
      </c>
      <c r="O24" s="179">
        <f t="shared" si="4"/>
        <v>19.745675697022353</v>
      </c>
      <c r="P24" s="179">
        <f t="shared" si="4"/>
        <v>0</v>
      </c>
      <c r="Q24" s="179">
        <f t="shared" si="4"/>
        <v>19.745675697022353</v>
      </c>
      <c r="R24" s="179">
        <f>SUM(M24,N24,Q24)</f>
        <v>1021.8022512026508</v>
      </c>
      <c r="S24" s="179">
        <f t="shared" si="4"/>
        <v>2842.1083428418574</v>
      </c>
      <c r="T24" s="179">
        <f t="shared" si="4"/>
        <v>15.776766862659189</v>
      </c>
      <c r="U24" s="107">
        <f>SUM(R24:T25)</f>
        <v>3879.6873609071677</v>
      </c>
    </row>
    <row r="25" spans="2:21" s="4" customFormat="1" ht="24" customHeight="1" x14ac:dyDescent="0.25">
      <c r="B25" s="89"/>
      <c r="C25" s="87"/>
      <c r="D25" s="95"/>
      <c r="E25" s="46" t="s">
        <v>24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07"/>
    </row>
    <row r="26" spans="2:21" s="4" customFormat="1" ht="24" customHeight="1" x14ac:dyDescent="0.25">
      <c r="B26" s="47"/>
      <c r="C26" s="49"/>
      <c r="D26" s="27"/>
      <c r="E26" s="54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44"/>
    </row>
    <row r="27" spans="2:21" s="4" customFormat="1" ht="24" customHeight="1" x14ac:dyDescent="0.25">
      <c r="B27" s="89">
        <v>10</v>
      </c>
      <c r="C27" s="85" t="s">
        <v>27</v>
      </c>
      <c r="D27" s="94"/>
      <c r="E27" s="15" t="s">
        <v>45</v>
      </c>
      <c r="F27" s="61">
        <f>100/F26</f>
        <v>0.93632958801498134</v>
      </c>
      <c r="G27" s="61">
        <f t="shared" ref="G27:T27" si="5">100/G26</f>
        <v>0.93632958801498134</v>
      </c>
      <c r="H27" s="61">
        <f t="shared" si="5"/>
        <v>0.93632958801498134</v>
      </c>
      <c r="I27" s="61">
        <f t="shared" si="5"/>
        <v>0.93632958801498134</v>
      </c>
      <c r="J27" s="61">
        <f t="shared" si="5"/>
        <v>0.93632958801498134</v>
      </c>
      <c r="K27" s="61">
        <f t="shared" si="5"/>
        <v>0.93632958801498134</v>
      </c>
      <c r="L27" s="61">
        <f t="shared" si="5"/>
        <v>0.93632958801498134</v>
      </c>
      <c r="M27" s="61">
        <f t="shared" si="5"/>
        <v>0.93632958801498134</v>
      </c>
      <c r="N27" s="61">
        <f t="shared" si="5"/>
        <v>0.91996320147194111</v>
      </c>
      <c r="O27" s="61">
        <f t="shared" si="5"/>
        <v>0.95328884652049561</v>
      </c>
      <c r="P27" s="61">
        <f t="shared" si="5"/>
        <v>0.95328884652049561</v>
      </c>
      <c r="Q27" s="61">
        <f t="shared" si="5"/>
        <v>0.95328884652049561</v>
      </c>
      <c r="R27" s="61"/>
      <c r="S27" s="61">
        <f t="shared" si="5"/>
        <v>0.96153846153846156</v>
      </c>
      <c r="T27" s="61">
        <f t="shared" si="5"/>
        <v>1.7123287671232876</v>
      </c>
      <c r="U27" s="58"/>
    </row>
    <row r="28" spans="2:21" s="4" customFormat="1" ht="24" customHeight="1" x14ac:dyDescent="0.25">
      <c r="B28" s="89"/>
      <c r="C28" s="87"/>
      <c r="D28" s="95"/>
      <c r="E28" s="46" t="s">
        <v>22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58"/>
    </row>
    <row r="29" spans="2:21" s="4" customFormat="1" ht="24" customHeight="1" x14ac:dyDescent="0.25">
      <c r="B29" s="89">
        <v>11</v>
      </c>
      <c r="C29" s="85" t="s">
        <v>28</v>
      </c>
      <c r="D29" s="94"/>
      <c r="E29" s="15" t="s">
        <v>29</v>
      </c>
      <c r="F29" s="108">
        <f>F24*F27</f>
        <v>426.59761106016254</v>
      </c>
      <c r="G29" s="108">
        <f t="shared" ref="G29:T29" si="6">G24*G27</f>
        <v>107.93433532847486</v>
      </c>
      <c r="H29" s="108">
        <f t="shared" si="6"/>
        <v>7.7095953806053474</v>
      </c>
      <c r="I29" s="108">
        <f t="shared" si="6"/>
        <v>35.978111776158286</v>
      </c>
      <c r="J29" s="108">
        <f t="shared" si="6"/>
        <v>50.112369973934754</v>
      </c>
      <c r="K29" s="108">
        <f t="shared" si="6"/>
        <v>1.2849325634342244</v>
      </c>
      <c r="L29" s="108">
        <f t="shared" si="6"/>
        <v>3.8547976903026737</v>
      </c>
      <c r="M29" s="108">
        <f t="shared" si="6"/>
        <v>633.47175377307281</v>
      </c>
      <c r="N29" s="108">
        <f t="shared" si="6"/>
        <v>299.45606483531452</v>
      </c>
      <c r="O29" s="108">
        <f t="shared" si="6"/>
        <v>18.823332408982221</v>
      </c>
      <c r="P29" s="108">
        <f t="shared" si="6"/>
        <v>0</v>
      </c>
      <c r="Q29" s="108">
        <f t="shared" si="6"/>
        <v>18.823332408982221</v>
      </c>
      <c r="R29" s="180">
        <f>SUM(M29,N29,Q29)</f>
        <v>951.75115101736947</v>
      </c>
      <c r="S29" s="108">
        <f t="shared" si="6"/>
        <v>2732.796483501786</v>
      </c>
      <c r="T29" s="108">
        <f t="shared" si="6"/>
        <v>27.015011751128746</v>
      </c>
      <c r="U29" s="109">
        <f>SUM(R29:T30)</f>
        <v>3711.5626462702844</v>
      </c>
    </row>
    <row r="30" spans="2:21" s="4" customFormat="1" ht="24" customHeight="1" x14ac:dyDescent="0.25">
      <c r="B30" s="89"/>
      <c r="C30" s="87"/>
      <c r="D30" s="95"/>
      <c r="E30" s="46" t="s">
        <v>24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80"/>
      <c r="S30" s="108"/>
      <c r="T30" s="108"/>
      <c r="U30" s="109"/>
    </row>
    <row r="31" spans="2:21" s="4" customFormat="1" ht="24" customHeight="1" x14ac:dyDescent="0.25">
      <c r="B31" s="89">
        <v>12</v>
      </c>
      <c r="C31" s="85" t="s">
        <v>30</v>
      </c>
      <c r="D31" s="86"/>
      <c r="E31" s="118" t="s">
        <v>31</v>
      </c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s="4" customFormat="1" ht="24" customHeight="1" thickBot="1" x14ac:dyDescent="0.3">
      <c r="B32" s="115"/>
      <c r="C32" s="116"/>
      <c r="D32" s="117"/>
      <c r="E32" s="119"/>
      <c r="F32" s="123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</row>
    <row r="33" spans="2:21" s="4" customFormat="1" ht="24" customHeight="1" x14ac:dyDescent="0.25">
      <c r="B33" s="110">
        <v>13</v>
      </c>
      <c r="C33" s="111" t="s">
        <v>32</v>
      </c>
      <c r="D33" s="112"/>
      <c r="E33" s="19" t="s">
        <v>46</v>
      </c>
      <c r="F33" s="11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113"/>
      <c r="T33" s="113"/>
      <c r="U33" s="114"/>
    </row>
    <row r="34" spans="2:21" s="4" customFormat="1" ht="24" customHeight="1" x14ac:dyDescent="0.25">
      <c r="B34" s="89"/>
      <c r="C34" s="87"/>
      <c r="D34" s="88"/>
      <c r="E34" s="13" t="s">
        <v>22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5"/>
    </row>
    <row r="35" spans="2:21" s="4" customFormat="1" ht="24" customHeight="1" x14ac:dyDescent="0.25">
      <c r="B35" s="89">
        <v>14</v>
      </c>
      <c r="C35" s="85" t="s">
        <v>33</v>
      </c>
      <c r="D35" s="86"/>
      <c r="E35" s="13" t="s">
        <v>47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5"/>
    </row>
    <row r="36" spans="2:21" s="4" customFormat="1" ht="24" customHeight="1" thickBot="1" x14ac:dyDescent="0.3">
      <c r="B36" s="115"/>
      <c r="C36" s="116"/>
      <c r="D36" s="117"/>
      <c r="E36" s="21" t="s">
        <v>12</v>
      </c>
      <c r="F36" s="126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26"/>
      <c r="T36" s="126"/>
      <c r="U36" s="148"/>
    </row>
    <row r="37" spans="2:21" s="4" customFormat="1" ht="24" customHeight="1" x14ac:dyDescent="0.25">
      <c r="B37" s="110">
        <v>15</v>
      </c>
      <c r="C37" s="111" t="s">
        <v>34</v>
      </c>
      <c r="D37" s="112"/>
      <c r="E37" s="19" t="s">
        <v>48</v>
      </c>
      <c r="F37" s="127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  <c r="U37" s="114"/>
    </row>
    <row r="38" spans="2:21" s="4" customFormat="1" ht="24" customHeight="1" x14ac:dyDescent="0.25">
      <c r="B38" s="89"/>
      <c r="C38" s="87"/>
      <c r="D38" s="88"/>
      <c r="E38" s="13" t="s">
        <v>22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2"/>
      <c r="U38" s="75"/>
    </row>
    <row r="39" spans="2:21" s="4" customFormat="1" ht="24" customHeight="1" x14ac:dyDescent="0.25">
      <c r="B39" s="89">
        <v>16</v>
      </c>
      <c r="C39" s="85" t="s">
        <v>35</v>
      </c>
      <c r="D39" s="86"/>
      <c r="E39" s="13" t="s">
        <v>49</v>
      </c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56"/>
      <c r="U39" s="75"/>
    </row>
    <row r="40" spans="2:21" s="4" customFormat="1" ht="24" customHeight="1" thickBot="1" x14ac:dyDescent="0.3">
      <c r="B40" s="115"/>
      <c r="C40" s="116"/>
      <c r="D40" s="117"/>
      <c r="E40" s="21" t="s">
        <v>36</v>
      </c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57"/>
      <c r="U40" s="148"/>
    </row>
    <row r="41" spans="2:21" s="4" customFormat="1" ht="24" customHeight="1" x14ac:dyDescent="0.25">
      <c r="B41" s="149">
        <v>17</v>
      </c>
      <c r="C41" s="150" t="s">
        <v>37</v>
      </c>
      <c r="D41" s="151"/>
      <c r="E41" s="46" t="s">
        <v>50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  <c r="U41" s="152"/>
    </row>
    <row r="42" spans="2:21" s="4" customFormat="1" ht="24" customHeight="1" x14ac:dyDescent="0.25">
      <c r="B42" s="89"/>
      <c r="C42" s="87"/>
      <c r="D42" s="88"/>
      <c r="E42" s="13" t="s">
        <v>22</v>
      </c>
      <c r="F42" s="130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/>
      <c r="U42" s="75"/>
    </row>
    <row r="43" spans="2:21" s="4" customFormat="1" ht="24" customHeight="1" x14ac:dyDescent="0.25">
      <c r="B43" s="89">
        <v>18</v>
      </c>
      <c r="C43" s="85" t="s">
        <v>38</v>
      </c>
      <c r="D43" s="86"/>
      <c r="E43" s="13" t="s">
        <v>51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56"/>
      <c r="U43" s="75"/>
    </row>
    <row r="44" spans="2:21" s="4" customFormat="1" ht="24" customHeight="1" thickBot="1" x14ac:dyDescent="0.3">
      <c r="B44" s="115"/>
      <c r="C44" s="116"/>
      <c r="D44" s="117"/>
      <c r="E44" s="21" t="s">
        <v>36</v>
      </c>
      <c r="F44" s="123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57"/>
      <c r="U44" s="148"/>
    </row>
    <row r="45" spans="2:21" s="4" customFormat="1" ht="15" customHeight="1" x14ac:dyDescent="0.25">
      <c r="B45" s="133" t="s">
        <v>5</v>
      </c>
      <c r="C45" s="134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3"/>
    </row>
    <row r="46" spans="2:21" s="4" customFormat="1" ht="48" customHeight="1" thickBot="1" x14ac:dyDescent="0.3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7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2019-10-31T07:46:55Z</cp:lastPrinted>
  <dcterms:created xsi:type="dcterms:W3CDTF">2019-09-10T08:33:34Z</dcterms:created>
  <dcterms:modified xsi:type="dcterms:W3CDTF">2019-10-31T12:00:36Z</dcterms:modified>
</cp:coreProperties>
</file>