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u\Sáčková\Sčítání dopravy\sčítání zima 2020\"/>
    </mc:Choice>
  </mc:AlternateContent>
  <bookViews>
    <workbookView xWindow="0" yWindow="0" windowWidth="28800" windowHeight="12435" activeTab="3"/>
  </bookViews>
  <sheets>
    <sheet name="10.1.2020" sheetId="1" r:id="rId1"/>
    <sheet name="20.1.2020" sheetId="3" r:id="rId2"/>
    <sheet name="7.2.2020" sheetId="4" r:id="rId3"/>
    <sheet name="17.2.2020" sheetId="5" r:id="rId4"/>
  </sheets>
  <definedNames>
    <definedName name="_xlnm.Print_Area" localSheetId="0">'10.1.2020'!$B$2:$U$46</definedName>
    <definedName name="_xlnm.Print_Area" localSheetId="3">'17.2.2020'!$B$2:$U$46</definedName>
    <definedName name="_xlnm.Print_Area" localSheetId="1">'20.1.2020'!$B$2:$U$46</definedName>
    <definedName name="_xlnm.Print_Area" localSheetId="2">'7.2.2020'!$B$2:$U$46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5" l="1"/>
  <c r="S16" i="5"/>
  <c r="Q16" i="5"/>
  <c r="P16" i="5"/>
  <c r="O16" i="5"/>
  <c r="N16" i="5"/>
  <c r="M16" i="5"/>
  <c r="L16" i="5"/>
  <c r="K16" i="5"/>
  <c r="J16" i="5"/>
  <c r="I16" i="5"/>
  <c r="H16" i="5"/>
  <c r="G16" i="5"/>
  <c r="F16" i="5"/>
  <c r="T16" i="4"/>
  <c r="S16" i="4"/>
  <c r="Q16" i="4"/>
  <c r="P16" i="4"/>
  <c r="O16" i="4"/>
  <c r="N16" i="4"/>
  <c r="M16" i="4"/>
  <c r="L16" i="4"/>
  <c r="K16" i="4"/>
  <c r="J16" i="4"/>
  <c r="I16" i="4"/>
  <c r="H16" i="4"/>
  <c r="G16" i="4"/>
  <c r="F16" i="4"/>
  <c r="T16" i="3"/>
  <c r="S16" i="3"/>
  <c r="Q16" i="3"/>
  <c r="P16" i="3"/>
  <c r="O16" i="3"/>
  <c r="N16" i="3"/>
  <c r="M16" i="3"/>
  <c r="L16" i="3"/>
  <c r="K16" i="3"/>
  <c r="J16" i="3"/>
  <c r="I16" i="3"/>
  <c r="H16" i="3"/>
  <c r="G16" i="3"/>
  <c r="F16" i="3"/>
  <c r="N16" i="1"/>
  <c r="Q16" i="1"/>
  <c r="P16" i="1"/>
  <c r="O16" i="1"/>
  <c r="M16" i="1"/>
  <c r="L16" i="1"/>
  <c r="K16" i="1"/>
  <c r="J16" i="1"/>
  <c r="I16" i="1"/>
  <c r="H16" i="1"/>
  <c r="G16" i="1"/>
  <c r="F16" i="1"/>
  <c r="T16" i="1"/>
  <c r="S16" i="1"/>
  <c r="T27" i="5" l="1"/>
  <c r="S27" i="5"/>
  <c r="Q27" i="5"/>
  <c r="P27" i="5"/>
  <c r="O27" i="5"/>
  <c r="N27" i="5"/>
  <c r="M27" i="5"/>
  <c r="L27" i="5"/>
  <c r="K27" i="5"/>
  <c r="J27" i="5"/>
  <c r="I27" i="5"/>
  <c r="H27" i="5"/>
  <c r="G27" i="5"/>
  <c r="F27" i="5"/>
  <c r="T22" i="5"/>
  <c r="S22" i="5"/>
  <c r="Q22" i="5"/>
  <c r="P22" i="5"/>
  <c r="O22" i="5"/>
  <c r="N22" i="5"/>
  <c r="M22" i="5"/>
  <c r="L22" i="5"/>
  <c r="K22" i="5"/>
  <c r="J22" i="5"/>
  <c r="I22" i="5"/>
  <c r="H22" i="5"/>
  <c r="G22" i="5"/>
  <c r="F22" i="5"/>
  <c r="T17" i="5"/>
  <c r="T19" i="5" s="1"/>
  <c r="T24" i="5" s="1"/>
  <c r="T29" i="5" s="1"/>
  <c r="S17" i="5"/>
  <c r="S19" i="5" s="1"/>
  <c r="S24" i="5" s="1"/>
  <c r="S29" i="5" s="1"/>
  <c r="Q17" i="5"/>
  <c r="P17" i="5"/>
  <c r="P19" i="5" s="1"/>
  <c r="P24" i="5" s="1"/>
  <c r="P29" i="5" s="1"/>
  <c r="O17" i="5"/>
  <c r="O19" i="5" s="1"/>
  <c r="O24" i="5" s="1"/>
  <c r="O29" i="5" s="1"/>
  <c r="N17" i="5"/>
  <c r="N19" i="5" s="1"/>
  <c r="N24" i="5" s="1"/>
  <c r="N29" i="5" s="1"/>
  <c r="M17" i="5"/>
  <c r="L17" i="5"/>
  <c r="L19" i="5" s="1"/>
  <c r="L24" i="5" s="1"/>
  <c r="L29" i="5" s="1"/>
  <c r="K17" i="5"/>
  <c r="K19" i="5" s="1"/>
  <c r="K24" i="5" s="1"/>
  <c r="K29" i="5" s="1"/>
  <c r="J17" i="5"/>
  <c r="J19" i="5" s="1"/>
  <c r="J24" i="5" s="1"/>
  <c r="J29" i="5" s="1"/>
  <c r="I17" i="5"/>
  <c r="I19" i="5" s="1"/>
  <c r="I24" i="5" s="1"/>
  <c r="I29" i="5" s="1"/>
  <c r="H17" i="5"/>
  <c r="H19" i="5" s="1"/>
  <c r="H24" i="5" s="1"/>
  <c r="H29" i="5" s="1"/>
  <c r="G17" i="5"/>
  <c r="G19" i="5" s="1"/>
  <c r="G24" i="5" s="1"/>
  <c r="G29" i="5" s="1"/>
  <c r="F17" i="5"/>
  <c r="F19" i="5" s="1"/>
  <c r="F24" i="5" s="1"/>
  <c r="F29" i="5" s="1"/>
  <c r="Q14" i="5"/>
  <c r="Q19" i="5" s="1"/>
  <c r="Q24" i="5" s="1"/>
  <c r="Q29" i="5" s="1"/>
  <c r="M14" i="5"/>
  <c r="T27" i="4"/>
  <c r="S27" i="4"/>
  <c r="Q27" i="4"/>
  <c r="P27" i="4"/>
  <c r="O27" i="4"/>
  <c r="N27" i="4"/>
  <c r="M27" i="4"/>
  <c r="L27" i="4"/>
  <c r="K27" i="4"/>
  <c r="J27" i="4"/>
  <c r="I27" i="4"/>
  <c r="H27" i="4"/>
  <c r="G27" i="4"/>
  <c r="F27" i="4"/>
  <c r="T22" i="4"/>
  <c r="S22" i="4"/>
  <c r="Q22" i="4"/>
  <c r="P22" i="4"/>
  <c r="O22" i="4"/>
  <c r="N22" i="4"/>
  <c r="M22" i="4"/>
  <c r="L22" i="4"/>
  <c r="K22" i="4"/>
  <c r="J22" i="4"/>
  <c r="I22" i="4"/>
  <c r="H22" i="4"/>
  <c r="G22" i="4"/>
  <c r="F22" i="4"/>
  <c r="T17" i="4"/>
  <c r="T19" i="4" s="1"/>
  <c r="T24" i="4" s="1"/>
  <c r="T29" i="4" s="1"/>
  <c r="S17" i="4"/>
  <c r="S19" i="4" s="1"/>
  <c r="S24" i="4" s="1"/>
  <c r="S29" i="4" s="1"/>
  <c r="Q17" i="4"/>
  <c r="P17" i="4"/>
  <c r="P19" i="4" s="1"/>
  <c r="P24" i="4" s="1"/>
  <c r="P29" i="4" s="1"/>
  <c r="O17" i="4"/>
  <c r="O19" i="4" s="1"/>
  <c r="O24" i="4" s="1"/>
  <c r="N17" i="4"/>
  <c r="N19" i="4" s="1"/>
  <c r="N24" i="4" s="1"/>
  <c r="N29" i="4" s="1"/>
  <c r="M17" i="4"/>
  <c r="L17" i="4"/>
  <c r="L19" i="4" s="1"/>
  <c r="L24" i="4" s="1"/>
  <c r="L29" i="4" s="1"/>
  <c r="K17" i="4"/>
  <c r="K19" i="4" s="1"/>
  <c r="K24" i="4" s="1"/>
  <c r="K29" i="4" s="1"/>
  <c r="J17" i="4"/>
  <c r="J19" i="4" s="1"/>
  <c r="J24" i="4" s="1"/>
  <c r="J29" i="4" s="1"/>
  <c r="I17" i="4"/>
  <c r="I19" i="4" s="1"/>
  <c r="I24" i="4" s="1"/>
  <c r="I29" i="4" s="1"/>
  <c r="H17" i="4"/>
  <c r="H19" i="4" s="1"/>
  <c r="H24" i="4" s="1"/>
  <c r="H29" i="4" s="1"/>
  <c r="G17" i="4"/>
  <c r="G19" i="4" s="1"/>
  <c r="G24" i="4" s="1"/>
  <c r="G29" i="4" s="1"/>
  <c r="F17" i="4"/>
  <c r="F19" i="4" s="1"/>
  <c r="F24" i="4" s="1"/>
  <c r="F29" i="4" s="1"/>
  <c r="Q14" i="4"/>
  <c r="Q19" i="4" s="1"/>
  <c r="Q24" i="4" s="1"/>
  <c r="Q29" i="4" s="1"/>
  <c r="M14" i="4"/>
  <c r="M19" i="4" s="1"/>
  <c r="M19" i="5" l="1"/>
  <c r="R19" i="5" s="1"/>
  <c r="U19" i="5" s="1"/>
  <c r="O29" i="4"/>
  <c r="M24" i="5"/>
  <c r="R14" i="5"/>
  <c r="U14" i="5" s="1"/>
  <c r="M24" i="4"/>
  <c r="R19" i="4"/>
  <c r="U19" i="4" s="1"/>
  <c r="R14" i="4"/>
  <c r="U14" i="4" s="1"/>
  <c r="T27" i="3"/>
  <c r="S27" i="3"/>
  <c r="Q27" i="3"/>
  <c r="P27" i="3"/>
  <c r="O27" i="3"/>
  <c r="N27" i="3"/>
  <c r="M27" i="3"/>
  <c r="L27" i="3"/>
  <c r="K27" i="3"/>
  <c r="J27" i="3"/>
  <c r="I27" i="3"/>
  <c r="H27" i="3"/>
  <c r="G27" i="3"/>
  <c r="F27" i="3"/>
  <c r="T22" i="3"/>
  <c r="S22" i="3"/>
  <c r="Q22" i="3"/>
  <c r="P22" i="3"/>
  <c r="O22" i="3"/>
  <c r="N22" i="3"/>
  <c r="M22" i="3"/>
  <c r="L22" i="3"/>
  <c r="K22" i="3"/>
  <c r="J22" i="3"/>
  <c r="I22" i="3"/>
  <c r="H22" i="3"/>
  <c r="G22" i="3"/>
  <c r="F22" i="3"/>
  <c r="T17" i="3"/>
  <c r="T19" i="3" s="1"/>
  <c r="T24" i="3" s="1"/>
  <c r="T29" i="3" s="1"/>
  <c r="S17" i="3"/>
  <c r="S19" i="3" s="1"/>
  <c r="S24" i="3" s="1"/>
  <c r="S29" i="3" s="1"/>
  <c r="Q17" i="3"/>
  <c r="P17" i="3"/>
  <c r="P19" i="3" s="1"/>
  <c r="P24" i="3" s="1"/>
  <c r="P29" i="3" s="1"/>
  <c r="O17" i="3"/>
  <c r="O19" i="3" s="1"/>
  <c r="O24" i="3" s="1"/>
  <c r="O29" i="3" s="1"/>
  <c r="N17" i="3"/>
  <c r="N19" i="3" s="1"/>
  <c r="N24" i="3" s="1"/>
  <c r="N29" i="3" s="1"/>
  <c r="M17" i="3"/>
  <c r="L17" i="3"/>
  <c r="L19" i="3" s="1"/>
  <c r="L24" i="3" s="1"/>
  <c r="L29" i="3" s="1"/>
  <c r="K17" i="3"/>
  <c r="K19" i="3" s="1"/>
  <c r="K24" i="3" s="1"/>
  <c r="K29" i="3" s="1"/>
  <c r="J17" i="3"/>
  <c r="J19" i="3" s="1"/>
  <c r="J24" i="3" s="1"/>
  <c r="J29" i="3" s="1"/>
  <c r="I17" i="3"/>
  <c r="I19" i="3" s="1"/>
  <c r="I24" i="3" s="1"/>
  <c r="I29" i="3" s="1"/>
  <c r="H17" i="3"/>
  <c r="H19" i="3" s="1"/>
  <c r="H24" i="3" s="1"/>
  <c r="H29" i="3" s="1"/>
  <c r="G17" i="3"/>
  <c r="G19" i="3" s="1"/>
  <c r="G24" i="3" s="1"/>
  <c r="G29" i="3" s="1"/>
  <c r="F17" i="3"/>
  <c r="F19" i="3" s="1"/>
  <c r="F24" i="3" s="1"/>
  <c r="F29" i="3" s="1"/>
  <c r="Q14" i="3"/>
  <c r="Q19" i="3" s="1"/>
  <c r="Q24" i="3" s="1"/>
  <c r="Q29" i="3" s="1"/>
  <c r="M14" i="3"/>
  <c r="M19" i="3" l="1"/>
  <c r="R19" i="3" s="1"/>
  <c r="U19" i="3" s="1"/>
  <c r="M29" i="5"/>
  <c r="R29" i="5" s="1"/>
  <c r="U29" i="5" s="1"/>
  <c r="R24" i="5"/>
  <c r="U24" i="5" s="1"/>
  <c r="M29" i="4"/>
  <c r="R29" i="4" s="1"/>
  <c r="U29" i="4" s="1"/>
  <c r="R24" i="4"/>
  <c r="U24" i="4" s="1"/>
  <c r="R14" i="3"/>
  <c r="U14" i="3" s="1"/>
  <c r="M24" i="3"/>
  <c r="M29" i="3" l="1"/>
  <c r="R29" i="3" s="1"/>
  <c r="U29" i="3" s="1"/>
  <c r="R24" i="3"/>
  <c r="U24" i="3" s="1"/>
  <c r="Q27" i="1"/>
  <c r="Q22" i="1"/>
  <c r="Q17" i="1"/>
  <c r="Q14" i="1"/>
  <c r="M27" i="1"/>
  <c r="M22" i="1"/>
  <c r="M17" i="1"/>
  <c r="T27" i="1"/>
  <c r="S27" i="1"/>
  <c r="P27" i="1"/>
  <c r="O27" i="1"/>
  <c r="N27" i="1"/>
  <c r="L27" i="1"/>
  <c r="K27" i="1"/>
  <c r="J27" i="1"/>
  <c r="I27" i="1"/>
  <c r="H27" i="1"/>
  <c r="G27" i="1"/>
  <c r="T22" i="1"/>
  <c r="S22" i="1"/>
  <c r="P22" i="1"/>
  <c r="O22" i="1"/>
  <c r="N22" i="1"/>
  <c r="L22" i="1"/>
  <c r="K22" i="1"/>
  <c r="J22" i="1"/>
  <c r="I22" i="1"/>
  <c r="H22" i="1"/>
  <c r="G22" i="1"/>
  <c r="F27" i="1"/>
  <c r="F22" i="1"/>
  <c r="N17" i="1"/>
  <c r="N19" i="1" s="1"/>
  <c r="P17" i="1"/>
  <c r="P19" i="1" s="1"/>
  <c r="L17" i="1"/>
  <c r="L19" i="1" s="1"/>
  <c r="K17" i="1"/>
  <c r="K19" i="1" s="1"/>
  <c r="I17" i="1"/>
  <c r="H17" i="1"/>
  <c r="G17" i="1"/>
  <c r="F17" i="1"/>
  <c r="O17" i="1"/>
  <c r="O19" i="1" s="1"/>
  <c r="J17" i="1"/>
  <c r="T17" i="1"/>
  <c r="T19" i="1" s="1"/>
  <c r="S17" i="1"/>
  <c r="S19" i="1" s="1"/>
  <c r="S24" i="1" l="1"/>
  <c r="S29" i="1" s="1"/>
  <c r="N24" i="1"/>
  <c r="N29" i="1" s="1"/>
  <c r="P24" i="1"/>
  <c r="P29" i="1" s="1"/>
  <c r="T24" i="1"/>
  <c r="T29" i="1" s="1"/>
  <c r="Q19" i="1"/>
  <c r="Q24" i="1" s="1"/>
  <c r="Q29" i="1" s="1"/>
  <c r="K24" i="1"/>
  <c r="K29" i="1" s="1"/>
  <c r="L24" i="1"/>
  <c r="L29" i="1" s="1"/>
  <c r="O24" i="1"/>
  <c r="O29" i="1" s="1"/>
  <c r="J19" i="1"/>
  <c r="J24" i="1" s="1"/>
  <c r="J29" i="1" s="1"/>
  <c r="I19" i="1"/>
  <c r="I24" i="1" s="1"/>
  <c r="I29" i="1" s="1"/>
  <c r="H19" i="1"/>
  <c r="H24" i="1" s="1"/>
  <c r="H29" i="1" s="1"/>
  <c r="G19" i="1"/>
  <c r="G24" i="1" s="1"/>
  <c r="G29" i="1" s="1"/>
  <c r="M14" i="1" l="1"/>
  <c r="F19" i="1"/>
  <c r="F24" i="1" s="1"/>
  <c r="F29" i="1" s="1"/>
  <c r="R14" i="1" l="1"/>
  <c r="U14" i="1" s="1"/>
  <c r="M19" i="1"/>
  <c r="R19" i="1" l="1"/>
  <c r="U19" i="1" s="1"/>
  <c r="M24" i="1"/>
  <c r="R24" i="1" l="1"/>
  <c r="U24" i="1" s="1"/>
  <c r="M29" i="1"/>
  <c r="R29" i="1" s="1"/>
  <c r="U29" i="1" s="1"/>
</calcChain>
</file>

<file path=xl/sharedStrings.xml><?xml version="1.0" encoding="utf-8"?>
<sst xmlns="http://schemas.openxmlformats.org/spreadsheetml/2006/main" count="368" uniqueCount="80">
  <si>
    <t>Komunikace</t>
  </si>
  <si>
    <t>Datum průzkumu</t>
  </si>
  <si>
    <t>Měsíc</t>
  </si>
  <si>
    <t>Doba průzkumu</t>
  </si>
  <si>
    <t>Vypracoval</t>
  </si>
  <si>
    <t>Komentář:</t>
  </si>
  <si>
    <t>Kategorie a třída komunikace</t>
  </si>
  <si>
    <t>Nedělní faktor</t>
  </si>
  <si>
    <t>Charakter provozu (pouze pro silnice II. a III. třídy)</t>
  </si>
  <si>
    <t>Skupina přepočtových koeficientů</t>
  </si>
  <si>
    <t>Intenzita dopravy za dobu průzkumu běžného pracovního dne</t>
  </si>
  <si>
    <t>Přepočtový koeficient denních variací intenzit dopravy</t>
  </si>
  <si>
    <t>[voz.]</t>
  </si>
  <si>
    <t>Stanoviště</t>
  </si>
  <si>
    <t>Den týdne</t>
  </si>
  <si>
    <t>Období roku</t>
  </si>
  <si>
    <t>Datum zpracování</t>
  </si>
  <si>
    <t>O</t>
  </si>
  <si>
    <t>M</t>
  </si>
  <si>
    <t>N</t>
  </si>
  <si>
    <t>A</t>
  </si>
  <si>
    <t>K</t>
  </si>
  <si>
    <t>[-]</t>
  </si>
  <si>
    <t>Denní intenzita dopravy (ve dnu průzkumu)</t>
  </si>
  <si>
    <t>[voz./den]</t>
  </si>
  <si>
    <t>Přepočtový koeficient týdenních variací intenzit dopravy</t>
  </si>
  <si>
    <t>Týdenní průměr denních intenzit dopravy</t>
  </si>
  <si>
    <t>Přepočtový koeficient ročních variací intenzit dopravy</t>
  </si>
  <si>
    <t>Roční průměr denních intenzit dopravy</t>
  </si>
  <si>
    <t>RPDI</t>
  </si>
  <si>
    <t>Odhad přesnosti určení RPDI</t>
  </si>
  <si>
    <t>[%]</t>
  </si>
  <si>
    <t>Přepočtový koeficient týdenních variací intenzit dopravy v pracovní den</t>
  </si>
  <si>
    <t>Roční průměr denních intenzit dopravy v pracovní dny</t>
  </si>
  <si>
    <t>Přepočtový koeficient RPDI na padesátirázovou intenzitu dopravy</t>
  </si>
  <si>
    <t>Padesátirázová intenzita dopravy</t>
  </si>
  <si>
    <t>[voz./hod]</t>
  </si>
  <si>
    <t>Přepočtový koeficient RPDI na špičkovou hodinovou intenzitu dopravy</t>
  </si>
  <si>
    <t>Intenzita špičkové hodiny</t>
  </si>
  <si>
    <r>
      <t>f</t>
    </r>
    <r>
      <rPr>
        <vertAlign val="subscript"/>
        <sz val="12"/>
        <color theme="1"/>
        <rFont val="Calibri"/>
        <family val="2"/>
        <charset val="238"/>
        <scheme val="minor"/>
      </rPr>
      <t>NE</t>
    </r>
    <r>
      <rPr>
        <sz val="12"/>
        <color theme="1"/>
        <rFont val="Calibri"/>
        <family val="2"/>
        <charset val="238"/>
        <scheme val="minor"/>
      </rPr>
      <t>[-]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</si>
  <si>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m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</si>
  <si>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m,d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</si>
  <si>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d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</si>
  <si>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</si>
  <si>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</si>
  <si>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t,RPDI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</si>
  <si>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</si>
  <si>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RPDI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</si>
  <si>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RPDI,50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</si>
  <si>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50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</si>
  <si>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RPDI,šh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</si>
  <si>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šh</t>
    </r>
  </si>
  <si>
    <t>LN</t>
  </si>
  <si>
    <t>SN</t>
  </si>
  <si>
    <t>SNP</t>
  </si>
  <si>
    <t>TN</t>
  </si>
  <si>
    <t>TNP</t>
  </si>
  <si>
    <t>TR</t>
  </si>
  <si>
    <t>TRP</t>
  </si>
  <si>
    <t>AK</t>
  </si>
  <si>
    <t>NSN</t>
  </si>
  <si>
    <t>TV</t>
  </si>
  <si>
    <t>(N+K+A)</t>
  </si>
  <si>
    <t>pátek</t>
  </si>
  <si>
    <t>7,00-11,00 a 13,00-17,00</t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</si>
  <si>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</si>
  <si>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t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</si>
  <si>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r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</si>
  <si>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t>celkem</t>
  </si>
  <si>
    <t>-</t>
  </si>
  <si>
    <t>S</t>
  </si>
  <si>
    <t>I/22</t>
  </si>
  <si>
    <t>Silnice I. Třídy</t>
  </si>
  <si>
    <t>I</t>
  </si>
  <si>
    <t>pondělí</t>
  </si>
  <si>
    <t>2-0270</t>
  </si>
  <si>
    <t>Protokol pro výpočet odhadu denní, týdenní a roční intenzity motorové dopravy podle TP 189</t>
  </si>
  <si>
    <t>leden</t>
  </si>
  <si>
    <t>zimní</t>
  </si>
  <si>
    <t>únor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</si>
</sst>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3" borderId="32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54" xfId="0" applyNumberFormat="1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4" borderId="37" xfId="0" applyFont="1" applyFill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/>
    </xf>
    <xf numFmtId="0" fontId="2" fillId="4" borderId="52" xfId="0" applyFont="1" applyFill="1" applyBorder="1" applyAlignment="1">
      <alignment horizontal="left" vertical="center"/>
    </xf>
    <xf numFmtId="0" fontId="2" fillId="4" borderId="45" xfId="0" applyFont="1" applyFill="1" applyBorder="1" applyAlignment="1">
      <alignment horizontal="left" vertical="center"/>
    </xf>
    <xf numFmtId="0" fontId="2" fillId="4" borderId="47" xfId="0" applyFont="1" applyFill="1" applyBorder="1" applyAlignment="1">
      <alignment horizontal="left" vertical="center"/>
    </xf>
    <xf numFmtId="0" fontId="2" fillId="4" borderId="53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54" xfId="0" applyFont="1" applyFill="1" applyBorder="1" applyAlignment="1">
      <alignment horizontal="left" vertical="center"/>
    </xf>
    <xf numFmtId="14" fontId="2" fillId="4" borderId="37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14" fontId="2" fillId="2" borderId="26" xfId="0" applyNumberFormat="1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5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2" fontId="2" fillId="0" borderId="54" xfId="0" applyNumberFormat="1" applyFont="1" applyBorder="1" applyAlignment="1">
      <alignment horizontal="center" vertical="center"/>
    </xf>
    <xf numFmtId="0" fontId="1" fillId="3" borderId="34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5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EB"/>
      <color rgb="FFCCFFCC"/>
      <color rgb="FFCCECFF"/>
      <color rgb="FFE7F6FF"/>
      <color rgb="FFCCFF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1" t="s">
        <v>76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3"/>
      <c r="U2" s="164"/>
    </row>
    <row r="3" spans="2:21" s="3" customFormat="1" ht="24" customHeight="1" thickBot="1" x14ac:dyDescent="0.3">
      <c r="B3" s="109" t="s">
        <v>0</v>
      </c>
      <c r="C3" s="73"/>
      <c r="D3" s="114" t="s">
        <v>71</v>
      </c>
      <c r="E3" s="115"/>
      <c r="F3" s="71" t="s">
        <v>13</v>
      </c>
      <c r="G3" s="72"/>
      <c r="H3" s="72"/>
      <c r="I3" s="73"/>
      <c r="J3" s="80" t="s">
        <v>75</v>
      </c>
      <c r="K3" s="81"/>
      <c r="L3" s="81"/>
      <c r="M3" s="81"/>
      <c r="N3" s="81"/>
      <c r="O3" s="81"/>
      <c r="P3" s="81"/>
      <c r="Q3" s="81"/>
      <c r="R3" s="81"/>
      <c r="S3" s="81"/>
      <c r="T3" s="81"/>
      <c r="U3" s="82"/>
    </row>
    <row r="4" spans="2:21" s="3" customFormat="1" ht="24" customHeight="1" x14ac:dyDescent="0.25">
      <c r="B4" s="5" t="s">
        <v>1</v>
      </c>
      <c r="C4" s="6"/>
      <c r="D4" s="116">
        <v>43840</v>
      </c>
      <c r="E4" s="117"/>
      <c r="F4" s="74" t="s">
        <v>14</v>
      </c>
      <c r="G4" s="75"/>
      <c r="H4" s="75"/>
      <c r="I4" s="76"/>
      <c r="J4" s="83" t="s">
        <v>63</v>
      </c>
      <c r="K4" s="84"/>
      <c r="L4" s="84"/>
      <c r="M4" s="84"/>
      <c r="N4" s="84"/>
      <c r="O4" s="84"/>
      <c r="P4" s="84"/>
      <c r="Q4" s="84"/>
      <c r="R4" s="84"/>
      <c r="S4" s="84"/>
      <c r="T4" s="84"/>
      <c r="U4" s="85"/>
    </row>
    <row r="5" spans="2:21" s="3" customFormat="1" ht="24" customHeight="1" x14ac:dyDescent="0.25">
      <c r="B5" s="7" t="s">
        <v>2</v>
      </c>
      <c r="C5" s="8"/>
      <c r="D5" s="168" t="s">
        <v>77</v>
      </c>
      <c r="E5" s="169"/>
      <c r="F5" s="77" t="s">
        <v>15</v>
      </c>
      <c r="G5" s="78"/>
      <c r="H5" s="78"/>
      <c r="I5" s="79"/>
      <c r="J5" s="86" t="s">
        <v>78</v>
      </c>
      <c r="K5" s="87"/>
      <c r="L5" s="87"/>
      <c r="M5" s="87"/>
      <c r="N5" s="87"/>
      <c r="O5" s="87"/>
      <c r="P5" s="87"/>
      <c r="Q5" s="87"/>
      <c r="R5" s="87"/>
      <c r="S5" s="87"/>
      <c r="T5" s="87"/>
      <c r="U5" s="88"/>
    </row>
    <row r="6" spans="2:21" s="3" customFormat="1" ht="24" customHeight="1" thickBot="1" x14ac:dyDescent="0.3">
      <c r="B6" s="9" t="s">
        <v>3</v>
      </c>
      <c r="C6" s="10"/>
      <c r="D6" s="165" t="s">
        <v>64</v>
      </c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6"/>
      <c r="U6" s="167"/>
    </row>
    <row r="7" spans="2:21" s="3" customFormat="1" ht="24" customHeight="1" thickBot="1" x14ac:dyDescent="0.3">
      <c r="B7" s="11" t="s">
        <v>4</v>
      </c>
      <c r="C7" s="12"/>
      <c r="D7" s="170"/>
      <c r="E7" s="171"/>
      <c r="F7" s="71" t="s">
        <v>16</v>
      </c>
      <c r="G7" s="72"/>
      <c r="H7" s="72"/>
      <c r="I7" s="73"/>
      <c r="J7" s="89">
        <v>43844</v>
      </c>
      <c r="K7" s="81"/>
      <c r="L7" s="81"/>
      <c r="M7" s="81"/>
      <c r="N7" s="81"/>
      <c r="O7" s="81"/>
      <c r="P7" s="81"/>
      <c r="Q7" s="81"/>
      <c r="R7" s="81"/>
      <c r="S7" s="81"/>
      <c r="T7" s="81"/>
      <c r="U7" s="82"/>
    </row>
    <row r="8" spans="2:21" s="3" customFormat="1" ht="24" customHeight="1" x14ac:dyDescent="0.25">
      <c r="B8" s="18">
        <v>1</v>
      </c>
      <c r="C8" s="177" t="s">
        <v>6</v>
      </c>
      <c r="D8" s="178"/>
      <c r="E8" s="179"/>
      <c r="F8" s="151" t="s">
        <v>72</v>
      </c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2"/>
      <c r="U8" s="153"/>
    </row>
    <row r="9" spans="2:21" s="3" customFormat="1" ht="24" customHeight="1" x14ac:dyDescent="0.25">
      <c r="B9" s="14">
        <v>2</v>
      </c>
      <c r="C9" s="107" t="s">
        <v>7</v>
      </c>
      <c r="D9" s="108"/>
      <c r="E9" s="13" t="s">
        <v>39</v>
      </c>
      <c r="F9" s="154" t="s">
        <v>69</v>
      </c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5"/>
      <c r="U9" s="156"/>
    </row>
    <row r="10" spans="2:21" s="3" customFormat="1" ht="24" customHeight="1" x14ac:dyDescent="0.25">
      <c r="B10" s="14">
        <v>3</v>
      </c>
      <c r="C10" s="107" t="s">
        <v>8</v>
      </c>
      <c r="D10" s="176"/>
      <c r="E10" s="108"/>
      <c r="F10" s="154" t="s">
        <v>69</v>
      </c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5"/>
      <c r="U10" s="156"/>
    </row>
    <row r="11" spans="2:21" s="3" customFormat="1" ht="24" customHeight="1" thickBot="1" x14ac:dyDescent="0.3">
      <c r="B11" s="20">
        <v>4</v>
      </c>
      <c r="C11" s="173" t="s">
        <v>9</v>
      </c>
      <c r="D11" s="174"/>
      <c r="E11" s="175"/>
      <c r="F11" s="157" t="s">
        <v>73</v>
      </c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8"/>
      <c r="U11" s="159"/>
    </row>
    <row r="12" spans="2:21" s="3" customFormat="1" ht="18" customHeight="1" x14ac:dyDescent="0.25">
      <c r="B12" s="110"/>
      <c r="C12" s="66"/>
      <c r="D12" s="66"/>
      <c r="E12" s="67"/>
      <c r="F12" s="133" t="s">
        <v>19</v>
      </c>
      <c r="G12" s="134"/>
      <c r="H12" s="134"/>
      <c r="I12" s="134"/>
      <c r="J12" s="134"/>
      <c r="K12" s="134"/>
      <c r="L12" s="135"/>
      <c r="M12" s="29" t="s">
        <v>19</v>
      </c>
      <c r="N12" s="19" t="s">
        <v>21</v>
      </c>
      <c r="O12" s="133" t="s">
        <v>20</v>
      </c>
      <c r="P12" s="135"/>
      <c r="Q12" s="30" t="s">
        <v>20</v>
      </c>
      <c r="R12" s="28" t="s">
        <v>61</v>
      </c>
      <c r="S12" s="98" t="s">
        <v>17</v>
      </c>
      <c r="T12" s="98" t="s">
        <v>18</v>
      </c>
      <c r="U12" s="180" t="s">
        <v>70</v>
      </c>
    </row>
    <row r="13" spans="2:21" s="3" customFormat="1" ht="18" customHeight="1" x14ac:dyDescent="0.25">
      <c r="B13" s="111"/>
      <c r="C13" s="69"/>
      <c r="D13" s="69"/>
      <c r="E13" s="70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99"/>
      <c r="T13" s="99"/>
      <c r="U13" s="181"/>
    </row>
    <row r="14" spans="2:21" s="4" customFormat="1" ht="24" customHeight="1" x14ac:dyDescent="0.25">
      <c r="B14" s="120">
        <v>5</v>
      </c>
      <c r="C14" s="122" t="s">
        <v>10</v>
      </c>
      <c r="D14" s="123"/>
      <c r="E14" s="15" t="s">
        <v>40</v>
      </c>
      <c r="F14" s="90">
        <v>293</v>
      </c>
      <c r="G14" s="90">
        <v>87</v>
      </c>
      <c r="H14" s="90">
        <v>16</v>
      </c>
      <c r="I14" s="90">
        <v>30</v>
      </c>
      <c r="J14" s="90">
        <v>33</v>
      </c>
      <c r="K14" s="90">
        <v>5</v>
      </c>
      <c r="L14" s="90">
        <v>5</v>
      </c>
      <c r="M14" s="90">
        <f>SUM(F14:L15)</f>
        <v>469</v>
      </c>
      <c r="N14" s="90">
        <v>196</v>
      </c>
      <c r="O14" s="90">
        <v>49</v>
      </c>
      <c r="P14" s="90">
        <v>0</v>
      </c>
      <c r="Q14" s="90">
        <f>SUM(O14:P15)</f>
        <v>49</v>
      </c>
      <c r="R14" s="90">
        <f>SUM(M14,N14,Q14)</f>
        <v>714</v>
      </c>
      <c r="S14" s="172">
        <v>2708</v>
      </c>
      <c r="T14" s="90">
        <v>2</v>
      </c>
      <c r="U14" s="118">
        <f>SUM(R14:T15)</f>
        <v>3424</v>
      </c>
    </row>
    <row r="15" spans="2:21" s="4" customFormat="1" ht="24" customHeight="1" x14ac:dyDescent="0.25">
      <c r="B15" s="120"/>
      <c r="C15" s="129"/>
      <c r="D15" s="130"/>
      <c r="E15" s="26" t="s">
        <v>12</v>
      </c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172"/>
      <c r="T15" s="90"/>
      <c r="U15" s="118"/>
    </row>
    <row r="16" spans="2:21" s="4" customFormat="1" ht="24" customHeight="1" x14ac:dyDescent="0.25">
      <c r="B16" s="22"/>
      <c r="C16" s="23"/>
      <c r="D16" s="27"/>
      <c r="E16" s="24" t="s">
        <v>65</v>
      </c>
      <c r="F16" s="32">
        <f>7.64+8.61+8.86+8.8+7.92+6.83+5.49+4.17</f>
        <v>58.32</v>
      </c>
      <c r="G16" s="57">
        <f t="shared" ref="G16:M16" si="0">7.64+8.61+8.86+8.8+7.92+6.83+5.49+4.17</f>
        <v>58.32</v>
      </c>
      <c r="H16" s="57">
        <f t="shared" si="0"/>
        <v>58.32</v>
      </c>
      <c r="I16" s="57">
        <f t="shared" si="0"/>
        <v>58.32</v>
      </c>
      <c r="J16" s="57">
        <f t="shared" si="0"/>
        <v>58.32</v>
      </c>
      <c r="K16" s="57">
        <f t="shared" si="0"/>
        <v>58.32</v>
      </c>
      <c r="L16" s="57">
        <f t="shared" si="0"/>
        <v>58.32</v>
      </c>
      <c r="M16" s="57">
        <f t="shared" si="0"/>
        <v>58.32</v>
      </c>
      <c r="N16" s="32">
        <f>6+6.83+7.36+7.66+7.35+6.92+6.24+5.36</f>
        <v>53.720000000000006</v>
      </c>
      <c r="O16" s="32">
        <f>7.48+6.34+5.82+5.27+6.74+8.18+6.67+6.23</f>
        <v>52.730000000000004</v>
      </c>
      <c r="P16" s="57">
        <f t="shared" ref="P16:Q16" si="1">7.48+6.34+5.82+5.27+6.74+8.18+6.67+6.23</f>
        <v>52.730000000000004</v>
      </c>
      <c r="Q16" s="57">
        <f t="shared" si="1"/>
        <v>52.730000000000004</v>
      </c>
      <c r="R16" s="32"/>
      <c r="S16" s="31">
        <f>6.82+6.43+6.15+5.88+6.66+8+8.35+7.63</f>
        <v>55.92</v>
      </c>
      <c r="T16" s="32">
        <f>7.09+7.54+6.11+5.38+6.47+7.69+7.61+7.17</f>
        <v>55.059999999999995</v>
      </c>
      <c r="U16" s="33"/>
    </row>
    <row r="17" spans="2:21" s="4" customFormat="1" ht="24" customHeight="1" x14ac:dyDescent="0.25">
      <c r="B17" s="120">
        <v>6</v>
      </c>
      <c r="C17" s="122" t="s">
        <v>11</v>
      </c>
      <c r="D17" s="145"/>
      <c r="E17" s="16" t="s">
        <v>41</v>
      </c>
      <c r="F17" s="101">
        <f t="shared" ref="F17:Q17" si="2">100/F16</f>
        <v>1.7146776406035664</v>
      </c>
      <c r="G17" s="101">
        <f t="shared" si="2"/>
        <v>1.7146776406035664</v>
      </c>
      <c r="H17" s="101">
        <f t="shared" si="2"/>
        <v>1.7146776406035664</v>
      </c>
      <c r="I17" s="101">
        <f t="shared" si="2"/>
        <v>1.7146776406035664</v>
      </c>
      <c r="J17" s="101">
        <f t="shared" si="2"/>
        <v>1.7146776406035664</v>
      </c>
      <c r="K17" s="101">
        <f t="shared" si="2"/>
        <v>1.7146776406035664</v>
      </c>
      <c r="L17" s="101">
        <f t="shared" si="2"/>
        <v>1.7146776406035664</v>
      </c>
      <c r="M17" s="101">
        <f t="shared" si="2"/>
        <v>1.7146776406035664</v>
      </c>
      <c r="N17" s="101">
        <f t="shared" si="2"/>
        <v>1.8615040953090094</v>
      </c>
      <c r="O17" s="101">
        <f t="shared" si="2"/>
        <v>1.8964536317087046</v>
      </c>
      <c r="P17" s="101">
        <f t="shared" si="2"/>
        <v>1.8964536317087046</v>
      </c>
      <c r="Q17" s="101">
        <f t="shared" si="2"/>
        <v>1.8964536317087046</v>
      </c>
      <c r="R17" s="91"/>
      <c r="S17" s="101">
        <f>100/S16</f>
        <v>1.7882689556509299</v>
      </c>
      <c r="T17" s="101">
        <f>100/T16</f>
        <v>1.8162005085361426</v>
      </c>
      <c r="U17" s="160"/>
    </row>
    <row r="18" spans="2:21" s="4" customFormat="1" ht="24" customHeight="1" x14ac:dyDescent="0.25">
      <c r="B18" s="120"/>
      <c r="C18" s="129"/>
      <c r="D18" s="146"/>
      <c r="E18" s="24" t="s">
        <v>22</v>
      </c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91"/>
      <c r="S18" s="101"/>
      <c r="T18" s="101"/>
      <c r="U18" s="160"/>
    </row>
    <row r="19" spans="2:21" s="4" customFormat="1" ht="24" customHeight="1" x14ac:dyDescent="0.25">
      <c r="B19" s="120">
        <v>7</v>
      </c>
      <c r="C19" s="122" t="s">
        <v>23</v>
      </c>
      <c r="D19" s="145"/>
      <c r="E19" s="15" t="s">
        <v>42</v>
      </c>
      <c r="F19" s="100">
        <f t="shared" ref="F19:P19" si="3">F14*F17</f>
        <v>502.40054869684496</v>
      </c>
      <c r="G19" s="100">
        <f t="shared" si="3"/>
        <v>149.17695473251027</v>
      </c>
      <c r="H19" s="100">
        <f t="shared" si="3"/>
        <v>27.434842249657063</v>
      </c>
      <c r="I19" s="100">
        <f t="shared" si="3"/>
        <v>51.440329218106996</v>
      </c>
      <c r="J19" s="100">
        <f t="shared" si="3"/>
        <v>56.584362139917694</v>
      </c>
      <c r="K19" s="100">
        <f t="shared" si="3"/>
        <v>8.5733882030178314</v>
      </c>
      <c r="L19" s="100">
        <f t="shared" si="3"/>
        <v>8.5733882030178314</v>
      </c>
      <c r="M19" s="100">
        <f t="shared" ref="M19" si="4">M14*M17</f>
        <v>804.18381344307261</v>
      </c>
      <c r="N19" s="100">
        <f t="shared" si="3"/>
        <v>364.85480268056585</v>
      </c>
      <c r="O19" s="100">
        <f t="shared" si="3"/>
        <v>92.926227953726524</v>
      </c>
      <c r="P19" s="100">
        <f t="shared" si="3"/>
        <v>0</v>
      </c>
      <c r="Q19" s="100">
        <f t="shared" ref="Q19" si="5">Q14*Q17</f>
        <v>92.926227953726524</v>
      </c>
      <c r="R19" s="92">
        <f>SUM(M19,N19,Q19)</f>
        <v>1261.9648440773649</v>
      </c>
      <c r="S19" s="100">
        <f>S14*S17</f>
        <v>4842.6323319027179</v>
      </c>
      <c r="T19" s="100">
        <f>T14*T17</f>
        <v>3.6324010170722851</v>
      </c>
      <c r="U19" s="149">
        <f>SUM(R19:T20)</f>
        <v>6108.2295769971552</v>
      </c>
    </row>
    <row r="20" spans="2:21" s="4" customFormat="1" ht="24" customHeight="1" x14ac:dyDescent="0.25">
      <c r="B20" s="120"/>
      <c r="C20" s="129"/>
      <c r="D20" s="146"/>
      <c r="E20" s="26" t="s">
        <v>24</v>
      </c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92"/>
      <c r="S20" s="100"/>
      <c r="T20" s="100"/>
      <c r="U20" s="149"/>
    </row>
    <row r="21" spans="2:21" s="4" customFormat="1" ht="24" customHeight="1" x14ac:dyDescent="0.25">
      <c r="B21" s="22"/>
      <c r="C21" s="23"/>
      <c r="D21" s="27"/>
      <c r="E21" s="24" t="s">
        <v>66</v>
      </c>
      <c r="F21" s="31">
        <v>125.1</v>
      </c>
      <c r="G21" s="56">
        <v>125.1</v>
      </c>
      <c r="H21" s="56">
        <v>125.1</v>
      </c>
      <c r="I21" s="56">
        <v>125.1</v>
      </c>
      <c r="J21" s="56">
        <v>125.1</v>
      </c>
      <c r="K21" s="56">
        <v>125.1</v>
      </c>
      <c r="L21" s="56">
        <v>125.1</v>
      </c>
      <c r="M21" s="56">
        <v>125.1</v>
      </c>
      <c r="N21" s="31">
        <v>124.3</v>
      </c>
      <c r="O21" s="31">
        <v>126.5</v>
      </c>
      <c r="P21" s="31">
        <v>126.5</v>
      </c>
      <c r="Q21" s="31">
        <v>126.5</v>
      </c>
      <c r="R21" s="31"/>
      <c r="S21" s="31">
        <v>118.8</v>
      </c>
      <c r="T21" s="31">
        <v>113.4</v>
      </c>
      <c r="U21" s="34"/>
    </row>
    <row r="22" spans="2:21" s="4" customFormat="1" ht="24" customHeight="1" x14ac:dyDescent="0.25">
      <c r="B22" s="120">
        <v>8</v>
      </c>
      <c r="C22" s="122" t="s">
        <v>25</v>
      </c>
      <c r="D22" s="145"/>
      <c r="E22" s="16" t="s">
        <v>43</v>
      </c>
      <c r="F22" s="95">
        <f>100/F21</f>
        <v>0.79936051159072741</v>
      </c>
      <c r="G22" s="95">
        <f>100/G21</f>
        <v>0.79936051159072741</v>
      </c>
      <c r="H22" s="95">
        <f t="shared" ref="H22:T22" si="6">100/H21</f>
        <v>0.79936051159072741</v>
      </c>
      <c r="I22" s="95">
        <f t="shared" si="6"/>
        <v>0.79936051159072741</v>
      </c>
      <c r="J22" s="95">
        <f t="shared" si="6"/>
        <v>0.79936051159072741</v>
      </c>
      <c r="K22" s="95">
        <f t="shared" si="6"/>
        <v>0.79936051159072741</v>
      </c>
      <c r="L22" s="95">
        <f t="shared" si="6"/>
        <v>0.79936051159072741</v>
      </c>
      <c r="M22" s="95">
        <f t="shared" si="6"/>
        <v>0.79936051159072741</v>
      </c>
      <c r="N22" s="95">
        <f t="shared" si="6"/>
        <v>0.80450522928399038</v>
      </c>
      <c r="O22" s="95">
        <f t="shared" si="6"/>
        <v>0.79051383399209485</v>
      </c>
      <c r="P22" s="95">
        <f t="shared" si="6"/>
        <v>0.79051383399209485</v>
      </c>
      <c r="Q22" s="95">
        <f t="shared" si="6"/>
        <v>0.79051383399209485</v>
      </c>
      <c r="R22" s="93"/>
      <c r="S22" s="95">
        <f t="shared" si="6"/>
        <v>0.84175084175084181</v>
      </c>
      <c r="T22" s="95">
        <f t="shared" si="6"/>
        <v>0.88183421516754845</v>
      </c>
      <c r="U22" s="150"/>
    </row>
    <row r="23" spans="2:21" s="4" customFormat="1" ht="24" customHeight="1" x14ac:dyDescent="0.25">
      <c r="B23" s="120"/>
      <c r="C23" s="129"/>
      <c r="D23" s="146"/>
      <c r="E23" s="26" t="s">
        <v>22</v>
      </c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3"/>
      <c r="S23" s="95"/>
      <c r="T23" s="95"/>
      <c r="U23" s="150"/>
    </row>
    <row r="24" spans="2:21" s="4" customFormat="1" ht="24" customHeight="1" x14ac:dyDescent="0.25">
      <c r="B24" s="120">
        <v>9</v>
      </c>
      <c r="C24" s="122" t="s">
        <v>26</v>
      </c>
      <c r="D24" s="145"/>
      <c r="E24" s="15" t="s">
        <v>44</v>
      </c>
      <c r="F24" s="58">
        <f>F19*F22</f>
        <v>401.59915962977215</v>
      </c>
      <c r="G24" s="58">
        <f>G19*G22</f>
        <v>119.24616685252619</v>
      </c>
      <c r="H24" s="58">
        <f t="shared" ref="H24:T24" si="7">H19*H22</f>
        <v>21.930329536096771</v>
      </c>
      <c r="I24" s="58">
        <f t="shared" si="7"/>
        <v>41.11936788018145</v>
      </c>
      <c r="J24" s="58">
        <f t="shared" si="7"/>
        <v>45.231304668199591</v>
      </c>
      <c r="K24" s="58">
        <f t="shared" si="7"/>
        <v>6.8532279800302405</v>
      </c>
      <c r="L24" s="58">
        <f t="shared" si="7"/>
        <v>6.8532279800302405</v>
      </c>
      <c r="M24" s="58">
        <f t="shared" ref="M24" si="8">M19*M22</f>
        <v>642.83278452683658</v>
      </c>
      <c r="N24" s="58">
        <f t="shared" si="7"/>
        <v>293.52759668589368</v>
      </c>
      <c r="O24" s="58">
        <f t="shared" si="7"/>
        <v>73.459468738123732</v>
      </c>
      <c r="P24" s="58">
        <f t="shared" si="7"/>
        <v>0</v>
      </c>
      <c r="Q24" s="58">
        <f t="shared" ref="Q24" si="9">Q19*Q22</f>
        <v>73.459468738123732</v>
      </c>
      <c r="R24" s="94">
        <f>SUM(M24,N24,Q24)</f>
        <v>1009.8198499508541</v>
      </c>
      <c r="S24" s="58">
        <f t="shared" si="7"/>
        <v>4076.2898416689545</v>
      </c>
      <c r="T24" s="58">
        <f t="shared" si="7"/>
        <v>3.2031755000637432</v>
      </c>
      <c r="U24" s="148">
        <f>SUM(R24:T25)</f>
        <v>5089.312867119872</v>
      </c>
    </row>
    <row r="25" spans="2:21" s="4" customFormat="1" ht="24" customHeight="1" x14ac:dyDescent="0.25">
      <c r="B25" s="120"/>
      <c r="C25" s="129"/>
      <c r="D25" s="146"/>
      <c r="E25" s="26" t="s">
        <v>24</v>
      </c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94"/>
      <c r="S25" s="58"/>
      <c r="T25" s="58"/>
      <c r="U25" s="148"/>
    </row>
    <row r="26" spans="2:21" s="4" customFormat="1" ht="24" customHeight="1" x14ac:dyDescent="0.25">
      <c r="B26" s="22"/>
      <c r="C26" s="23"/>
      <c r="D26" s="27"/>
      <c r="E26" s="24" t="s">
        <v>67</v>
      </c>
      <c r="F26" s="32">
        <v>79.5</v>
      </c>
      <c r="G26" s="57">
        <v>79.5</v>
      </c>
      <c r="H26" s="57">
        <v>79.5</v>
      </c>
      <c r="I26" s="57">
        <v>79.5</v>
      </c>
      <c r="J26" s="57">
        <v>79.5</v>
      </c>
      <c r="K26" s="57">
        <v>79.5</v>
      </c>
      <c r="L26" s="57">
        <v>79.5</v>
      </c>
      <c r="M26" s="57">
        <v>79.5</v>
      </c>
      <c r="N26" s="32">
        <v>83.6</v>
      </c>
      <c r="O26" s="32">
        <v>85.3</v>
      </c>
      <c r="P26" s="32">
        <v>85.3</v>
      </c>
      <c r="Q26" s="32">
        <v>85.3</v>
      </c>
      <c r="R26" s="32"/>
      <c r="S26" s="31">
        <v>86.8</v>
      </c>
      <c r="T26" s="32">
        <v>19.600000000000001</v>
      </c>
      <c r="U26" s="33"/>
    </row>
    <row r="27" spans="2:21" s="4" customFormat="1" ht="24" customHeight="1" x14ac:dyDescent="0.25">
      <c r="B27" s="120">
        <v>10</v>
      </c>
      <c r="C27" s="122" t="s">
        <v>27</v>
      </c>
      <c r="D27" s="145"/>
      <c r="E27" s="15" t="s">
        <v>45</v>
      </c>
      <c r="F27" s="95">
        <f>100/F26</f>
        <v>1.2578616352201257</v>
      </c>
      <c r="G27" s="95">
        <f t="shared" ref="G27:T27" si="10">100/G26</f>
        <v>1.2578616352201257</v>
      </c>
      <c r="H27" s="95">
        <f t="shared" si="10"/>
        <v>1.2578616352201257</v>
      </c>
      <c r="I27" s="95">
        <f t="shared" si="10"/>
        <v>1.2578616352201257</v>
      </c>
      <c r="J27" s="95">
        <f t="shared" si="10"/>
        <v>1.2578616352201257</v>
      </c>
      <c r="K27" s="95">
        <f t="shared" si="10"/>
        <v>1.2578616352201257</v>
      </c>
      <c r="L27" s="95">
        <f t="shared" si="10"/>
        <v>1.2578616352201257</v>
      </c>
      <c r="M27" s="95">
        <f t="shared" si="10"/>
        <v>1.2578616352201257</v>
      </c>
      <c r="N27" s="95">
        <f t="shared" si="10"/>
        <v>1.1961722488038278</v>
      </c>
      <c r="O27" s="95">
        <f t="shared" si="10"/>
        <v>1.1723329425556859</v>
      </c>
      <c r="P27" s="95">
        <f t="shared" si="10"/>
        <v>1.1723329425556859</v>
      </c>
      <c r="Q27" s="95">
        <f t="shared" si="10"/>
        <v>1.1723329425556859</v>
      </c>
      <c r="R27" s="95"/>
      <c r="S27" s="95">
        <f t="shared" si="10"/>
        <v>1.1520737327188941</v>
      </c>
      <c r="T27" s="95">
        <f t="shared" si="10"/>
        <v>5.1020408163265305</v>
      </c>
      <c r="U27" s="150"/>
    </row>
    <row r="28" spans="2:21" s="4" customFormat="1" ht="24" customHeight="1" x14ac:dyDescent="0.25">
      <c r="B28" s="120"/>
      <c r="C28" s="129"/>
      <c r="D28" s="146"/>
      <c r="E28" s="26" t="s">
        <v>22</v>
      </c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150"/>
    </row>
    <row r="29" spans="2:21" s="4" customFormat="1" ht="24" customHeight="1" x14ac:dyDescent="0.25">
      <c r="B29" s="120">
        <v>11</v>
      </c>
      <c r="C29" s="122" t="s">
        <v>28</v>
      </c>
      <c r="D29" s="145"/>
      <c r="E29" s="15" t="s">
        <v>29</v>
      </c>
      <c r="F29" s="97">
        <f>F24*F27</f>
        <v>505.1561756349335</v>
      </c>
      <c r="G29" s="97">
        <f t="shared" ref="G29:T29" si="11">G24*G27</f>
        <v>149.99517843085053</v>
      </c>
      <c r="H29" s="97">
        <f t="shared" si="11"/>
        <v>27.585320171190904</v>
      </c>
      <c r="I29" s="97">
        <f t="shared" si="11"/>
        <v>51.722475320982952</v>
      </c>
      <c r="J29" s="97">
        <f t="shared" si="11"/>
        <v>56.894722853081241</v>
      </c>
      <c r="K29" s="97">
        <f t="shared" si="11"/>
        <v>8.6204125534971574</v>
      </c>
      <c r="L29" s="97">
        <f t="shared" si="11"/>
        <v>8.6204125534971574</v>
      </c>
      <c r="M29" s="97">
        <f t="shared" ref="M29" si="12">M24*M27</f>
        <v>808.5946975180334</v>
      </c>
      <c r="N29" s="97">
        <f t="shared" si="11"/>
        <v>351.10956541374844</v>
      </c>
      <c r="O29" s="97">
        <f t="shared" si="11"/>
        <v>86.11895514434201</v>
      </c>
      <c r="P29" s="97">
        <f t="shared" si="11"/>
        <v>0</v>
      </c>
      <c r="Q29" s="97">
        <f t="shared" ref="Q29" si="13">Q24*Q27</f>
        <v>86.11895514434201</v>
      </c>
      <c r="R29" s="96">
        <f>SUM(M29,N29,Q29)</f>
        <v>1245.8232180761238</v>
      </c>
      <c r="S29" s="97">
        <f t="shared" si="11"/>
        <v>4696.1864535356626</v>
      </c>
      <c r="T29" s="97">
        <f t="shared" si="11"/>
        <v>16.342732143182364</v>
      </c>
      <c r="U29" s="147">
        <f>SUM(R29:T30)</f>
        <v>5958.3524037549687</v>
      </c>
    </row>
    <row r="30" spans="2:21" s="4" customFormat="1" ht="24" customHeight="1" x14ac:dyDescent="0.25">
      <c r="B30" s="120"/>
      <c r="C30" s="129"/>
      <c r="D30" s="146"/>
      <c r="E30" s="26" t="s">
        <v>24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6"/>
      <c r="S30" s="97"/>
      <c r="T30" s="97"/>
      <c r="U30" s="147"/>
    </row>
    <row r="31" spans="2:21" s="4" customFormat="1" ht="24" customHeight="1" x14ac:dyDescent="0.25">
      <c r="B31" s="120">
        <v>12</v>
      </c>
      <c r="C31" s="122" t="s">
        <v>30</v>
      </c>
      <c r="D31" s="123"/>
      <c r="E31" s="141" t="s">
        <v>31</v>
      </c>
      <c r="F31" s="59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143"/>
    </row>
    <row r="32" spans="2:21" s="4" customFormat="1" ht="24" customHeight="1" thickBot="1" x14ac:dyDescent="0.3">
      <c r="B32" s="121"/>
      <c r="C32" s="124"/>
      <c r="D32" s="125"/>
      <c r="E32" s="142"/>
      <c r="F32" s="62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144"/>
    </row>
    <row r="33" spans="2:21" s="4" customFormat="1" ht="24" customHeight="1" x14ac:dyDescent="0.25">
      <c r="B33" s="136">
        <v>13</v>
      </c>
      <c r="C33" s="137" t="s">
        <v>32</v>
      </c>
      <c r="D33" s="138"/>
      <c r="E33" s="19" t="s">
        <v>46</v>
      </c>
      <c r="F33" s="14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140"/>
      <c r="T33" s="140"/>
      <c r="U33" s="139"/>
    </row>
    <row r="34" spans="2:21" s="4" customFormat="1" ht="24" customHeight="1" x14ac:dyDescent="0.25">
      <c r="B34" s="120"/>
      <c r="C34" s="129"/>
      <c r="D34" s="130"/>
      <c r="E34" s="13" t="s">
        <v>22</v>
      </c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118"/>
    </row>
    <row r="35" spans="2:21" s="4" customFormat="1" ht="24" customHeight="1" x14ac:dyDescent="0.25">
      <c r="B35" s="120">
        <v>14</v>
      </c>
      <c r="C35" s="122" t="s">
        <v>33</v>
      </c>
      <c r="D35" s="123"/>
      <c r="E35" s="13" t="s">
        <v>47</v>
      </c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118"/>
    </row>
    <row r="36" spans="2:21" s="4" customFormat="1" ht="24" customHeight="1" thickBot="1" x14ac:dyDescent="0.3">
      <c r="B36" s="121"/>
      <c r="C36" s="124"/>
      <c r="D36" s="125"/>
      <c r="E36" s="21" t="s">
        <v>12</v>
      </c>
      <c r="F36" s="132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132"/>
      <c r="T36" s="132"/>
      <c r="U36" s="119"/>
    </row>
    <row r="37" spans="2:21" s="4" customFormat="1" ht="24" customHeight="1" x14ac:dyDescent="0.25">
      <c r="B37" s="136">
        <v>15</v>
      </c>
      <c r="C37" s="137" t="s">
        <v>34</v>
      </c>
      <c r="D37" s="138"/>
      <c r="E37" s="19" t="s">
        <v>48</v>
      </c>
      <c r="F37" s="65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7"/>
      <c r="U37" s="139"/>
    </row>
    <row r="38" spans="2:21" s="4" customFormat="1" ht="24" customHeight="1" x14ac:dyDescent="0.25">
      <c r="B38" s="120"/>
      <c r="C38" s="129"/>
      <c r="D38" s="130"/>
      <c r="E38" s="13" t="s">
        <v>22</v>
      </c>
      <c r="F38" s="68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70"/>
      <c r="U38" s="118"/>
    </row>
    <row r="39" spans="2:21" s="4" customFormat="1" ht="24" customHeight="1" x14ac:dyDescent="0.25">
      <c r="B39" s="120">
        <v>16</v>
      </c>
      <c r="C39" s="122" t="s">
        <v>35</v>
      </c>
      <c r="D39" s="123"/>
      <c r="E39" s="13" t="s">
        <v>49</v>
      </c>
      <c r="F39" s="59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1"/>
      <c r="U39" s="118"/>
    </row>
    <row r="40" spans="2:21" s="4" customFormat="1" ht="24" customHeight="1" thickBot="1" x14ac:dyDescent="0.3">
      <c r="B40" s="121"/>
      <c r="C40" s="124"/>
      <c r="D40" s="125"/>
      <c r="E40" s="21" t="s">
        <v>36</v>
      </c>
      <c r="F40" s="62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4"/>
      <c r="U40" s="119"/>
    </row>
    <row r="41" spans="2:21" s="4" customFormat="1" ht="24" customHeight="1" x14ac:dyDescent="0.25">
      <c r="B41" s="126">
        <v>17</v>
      </c>
      <c r="C41" s="127" t="s">
        <v>37</v>
      </c>
      <c r="D41" s="128"/>
      <c r="E41" s="17" t="s">
        <v>50</v>
      </c>
      <c r="F41" s="65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7"/>
      <c r="U41" s="131"/>
    </row>
    <row r="42" spans="2:21" s="4" customFormat="1" ht="24" customHeight="1" x14ac:dyDescent="0.25">
      <c r="B42" s="120"/>
      <c r="C42" s="129"/>
      <c r="D42" s="130"/>
      <c r="E42" s="13" t="s">
        <v>22</v>
      </c>
      <c r="F42" s="68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70"/>
      <c r="U42" s="118"/>
    </row>
    <row r="43" spans="2:21" s="4" customFormat="1" ht="24" customHeight="1" x14ac:dyDescent="0.25">
      <c r="B43" s="120">
        <v>18</v>
      </c>
      <c r="C43" s="122" t="s">
        <v>38</v>
      </c>
      <c r="D43" s="123"/>
      <c r="E43" s="13" t="s">
        <v>51</v>
      </c>
      <c r="F43" s="59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1"/>
      <c r="U43" s="118"/>
    </row>
    <row r="44" spans="2:21" s="4" customFormat="1" ht="24" customHeight="1" thickBot="1" x14ac:dyDescent="0.3">
      <c r="B44" s="121"/>
      <c r="C44" s="124"/>
      <c r="D44" s="125"/>
      <c r="E44" s="21" t="s">
        <v>36</v>
      </c>
      <c r="F44" s="62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4"/>
      <c r="U44" s="119"/>
    </row>
    <row r="45" spans="2:21" s="4" customFormat="1" ht="15" customHeight="1" x14ac:dyDescent="0.25">
      <c r="B45" s="102" t="s">
        <v>5</v>
      </c>
      <c r="C45" s="103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3"/>
    </row>
    <row r="46" spans="2:21" s="4" customFormat="1" ht="48" customHeight="1" thickBot="1" x14ac:dyDescent="0.3">
      <c r="B46" s="104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6"/>
    </row>
  </sheetData>
  <mergeCells count="214">
    <mergeCell ref="G17:G18"/>
    <mergeCell ref="H17:H18"/>
    <mergeCell ref="I17:I18"/>
    <mergeCell ref="J17:J18"/>
    <mergeCell ref="K17:K18"/>
    <mergeCell ref="M17:M18"/>
    <mergeCell ref="Q17:Q18"/>
    <mergeCell ref="U27:U28"/>
    <mergeCell ref="L17:L18"/>
    <mergeCell ref="O17:O18"/>
    <mergeCell ref="T17:T18"/>
    <mergeCell ref="G19:G20"/>
    <mergeCell ref="H19:H20"/>
    <mergeCell ref="I19:I20"/>
    <mergeCell ref="J19:J20"/>
    <mergeCell ref="K19:K20"/>
    <mergeCell ref="L19:L20"/>
    <mergeCell ref="O19:O20"/>
    <mergeCell ref="T19:T20"/>
    <mergeCell ref="M19:M20"/>
    <mergeCell ref="T24:T25"/>
    <mergeCell ref="I27:I28"/>
    <mergeCell ref="J27:J28"/>
    <mergeCell ref="K27:K28"/>
    <mergeCell ref="B2:U2"/>
    <mergeCell ref="D6:U6"/>
    <mergeCell ref="D5:E5"/>
    <mergeCell ref="D7:E7"/>
    <mergeCell ref="F14:F15"/>
    <mergeCell ref="P14:P15"/>
    <mergeCell ref="S14:S15"/>
    <mergeCell ref="U14:U15"/>
    <mergeCell ref="C11:E11"/>
    <mergeCell ref="C10:E10"/>
    <mergeCell ref="C8:E8"/>
    <mergeCell ref="C14:D15"/>
    <mergeCell ref="B14:B15"/>
    <mergeCell ref="M14:M15"/>
    <mergeCell ref="Q14:Q15"/>
    <mergeCell ref="N14:N15"/>
    <mergeCell ref="T12:T13"/>
    <mergeCell ref="U12:U13"/>
    <mergeCell ref="T14:T15"/>
    <mergeCell ref="B19:B20"/>
    <mergeCell ref="C19:D20"/>
    <mergeCell ref="F19:F20"/>
    <mergeCell ref="P19:P20"/>
    <mergeCell ref="S19:S20"/>
    <mergeCell ref="U19:U20"/>
    <mergeCell ref="S22:S23"/>
    <mergeCell ref="U22:U23"/>
    <mergeCell ref="F8:U8"/>
    <mergeCell ref="F9:U9"/>
    <mergeCell ref="F10:U10"/>
    <mergeCell ref="F11:U11"/>
    <mergeCell ref="B17:B18"/>
    <mergeCell ref="C17:D18"/>
    <mergeCell ref="F17:F18"/>
    <mergeCell ref="P17:P18"/>
    <mergeCell ref="S17:S18"/>
    <mergeCell ref="U17:U18"/>
    <mergeCell ref="H14:H15"/>
    <mergeCell ref="I14:I15"/>
    <mergeCell ref="J14:J15"/>
    <mergeCell ref="K14:K15"/>
    <mergeCell ref="L14:L15"/>
    <mergeCell ref="O14:O15"/>
    <mergeCell ref="B24:B25"/>
    <mergeCell ref="C24:D25"/>
    <mergeCell ref="F24:F25"/>
    <mergeCell ref="P24:P25"/>
    <mergeCell ref="S24:S25"/>
    <mergeCell ref="U24:U25"/>
    <mergeCell ref="B22:B23"/>
    <mergeCell ref="C22:D23"/>
    <mergeCell ref="F22:F23"/>
    <mergeCell ref="P22:P23"/>
    <mergeCell ref="G22:G23"/>
    <mergeCell ref="H22:H23"/>
    <mergeCell ref="I22:I23"/>
    <mergeCell ref="J22:J23"/>
    <mergeCell ref="K22:K23"/>
    <mergeCell ref="L22:L23"/>
    <mergeCell ref="O22:O23"/>
    <mergeCell ref="T22:T23"/>
    <mergeCell ref="G24:G25"/>
    <mergeCell ref="H24:H25"/>
    <mergeCell ref="M22:M23"/>
    <mergeCell ref="M24:M25"/>
    <mergeCell ref="Q22:Q23"/>
    <mergeCell ref="Q24:Q25"/>
    <mergeCell ref="B29:B30"/>
    <mergeCell ref="C29:D30"/>
    <mergeCell ref="F29:F30"/>
    <mergeCell ref="P29:P30"/>
    <mergeCell ref="S29:S30"/>
    <mergeCell ref="U29:U30"/>
    <mergeCell ref="B27:B28"/>
    <mergeCell ref="C27:D28"/>
    <mergeCell ref="F27:F28"/>
    <mergeCell ref="P27:P28"/>
    <mergeCell ref="G29:G30"/>
    <mergeCell ref="H29:H30"/>
    <mergeCell ref="I29:I30"/>
    <mergeCell ref="J29:J30"/>
    <mergeCell ref="K29:K30"/>
    <mergeCell ref="L29:L30"/>
    <mergeCell ref="O29:O30"/>
    <mergeCell ref="T29:T30"/>
    <mergeCell ref="M27:M28"/>
    <mergeCell ref="M29:M30"/>
    <mergeCell ref="Q27:Q28"/>
    <mergeCell ref="Q29:Q30"/>
    <mergeCell ref="G27:G28"/>
    <mergeCell ref="H27:H28"/>
    <mergeCell ref="B33:B34"/>
    <mergeCell ref="C33:D34"/>
    <mergeCell ref="F33:F34"/>
    <mergeCell ref="P33:P34"/>
    <mergeCell ref="S33:S34"/>
    <mergeCell ref="U33:U34"/>
    <mergeCell ref="B31:B32"/>
    <mergeCell ref="C31:D32"/>
    <mergeCell ref="E31:E32"/>
    <mergeCell ref="G33:G34"/>
    <mergeCell ref="H33:H34"/>
    <mergeCell ref="I33:I34"/>
    <mergeCell ref="J33:J34"/>
    <mergeCell ref="K33:K34"/>
    <mergeCell ref="L33:L34"/>
    <mergeCell ref="O33:O34"/>
    <mergeCell ref="T33:T34"/>
    <mergeCell ref="M33:M34"/>
    <mergeCell ref="Q33:Q34"/>
    <mergeCell ref="F31:U32"/>
    <mergeCell ref="U37:U38"/>
    <mergeCell ref="B35:B36"/>
    <mergeCell ref="C35:D36"/>
    <mergeCell ref="F35:F36"/>
    <mergeCell ref="P35:P36"/>
    <mergeCell ref="G35:G36"/>
    <mergeCell ref="H35:H36"/>
    <mergeCell ref="I35:I36"/>
    <mergeCell ref="J35:J36"/>
    <mergeCell ref="K35:K36"/>
    <mergeCell ref="L35:L36"/>
    <mergeCell ref="O35:O36"/>
    <mergeCell ref="T35:T36"/>
    <mergeCell ref="M35:M36"/>
    <mergeCell ref="Q35:Q36"/>
    <mergeCell ref="R35:R36"/>
    <mergeCell ref="F37:T38"/>
    <mergeCell ref="B45:C45"/>
    <mergeCell ref="B46:U46"/>
    <mergeCell ref="C9:D9"/>
    <mergeCell ref="B3:C3"/>
    <mergeCell ref="B12:E13"/>
    <mergeCell ref="D45:U45"/>
    <mergeCell ref="D3:E3"/>
    <mergeCell ref="D4:E4"/>
    <mergeCell ref="U43:U44"/>
    <mergeCell ref="B43:B44"/>
    <mergeCell ref="C43:D44"/>
    <mergeCell ref="U39:U40"/>
    <mergeCell ref="B41:B42"/>
    <mergeCell ref="C41:D42"/>
    <mergeCell ref="U41:U42"/>
    <mergeCell ref="B39:B40"/>
    <mergeCell ref="C39:D40"/>
    <mergeCell ref="S35:S36"/>
    <mergeCell ref="F12:L12"/>
    <mergeCell ref="O12:P12"/>
    <mergeCell ref="G14:G15"/>
    <mergeCell ref="U35:U36"/>
    <mergeCell ref="B37:B38"/>
    <mergeCell ref="C37:D38"/>
    <mergeCell ref="L27:L28"/>
    <mergeCell ref="O27:O28"/>
    <mergeCell ref="T27:T28"/>
    <mergeCell ref="S27:S28"/>
    <mergeCell ref="N29:N30"/>
    <mergeCell ref="N33:N34"/>
    <mergeCell ref="N35:N36"/>
    <mergeCell ref="S12:S13"/>
    <mergeCell ref="Q19:Q20"/>
    <mergeCell ref="N17:N18"/>
    <mergeCell ref="N19:N20"/>
    <mergeCell ref="N22:N23"/>
    <mergeCell ref="N24:N25"/>
    <mergeCell ref="N27:N28"/>
    <mergeCell ref="I24:I25"/>
    <mergeCell ref="J24:J25"/>
    <mergeCell ref="K24:K25"/>
    <mergeCell ref="L24:L25"/>
    <mergeCell ref="O24:O25"/>
    <mergeCell ref="F39:T40"/>
    <mergeCell ref="F41:T42"/>
    <mergeCell ref="F43:T44"/>
    <mergeCell ref="F3:I3"/>
    <mergeCell ref="F4:I4"/>
    <mergeCell ref="F5:I5"/>
    <mergeCell ref="F7:I7"/>
    <mergeCell ref="J3:U3"/>
    <mergeCell ref="J4:U4"/>
    <mergeCell ref="J5:U5"/>
    <mergeCell ref="J7:U7"/>
    <mergeCell ref="R14:R15"/>
    <mergeCell ref="R17:R18"/>
    <mergeCell ref="R19:R20"/>
    <mergeCell ref="R22:R23"/>
    <mergeCell ref="R24:R25"/>
    <mergeCell ref="R27:R28"/>
    <mergeCell ref="R29:R30"/>
    <mergeCell ref="R33:R3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zoomScaleNormal="100"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1" t="s">
        <v>76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3"/>
      <c r="U2" s="164"/>
    </row>
    <row r="3" spans="2:21" s="3" customFormat="1" ht="24" customHeight="1" thickBot="1" x14ac:dyDescent="0.3">
      <c r="B3" s="109" t="s">
        <v>0</v>
      </c>
      <c r="C3" s="73"/>
      <c r="D3" s="114" t="s">
        <v>71</v>
      </c>
      <c r="E3" s="115"/>
      <c r="F3" s="71" t="s">
        <v>13</v>
      </c>
      <c r="G3" s="72"/>
      <c r="H3" s="72"/>
      <c r="I3" s="73"/>
      <c r="J3" s="80" t="s">
        <v>75</v>
      </c>
      <c r="K3" s="81"/>
      <c r="L3" s="81"/>
      <c r="M3" s="81"/>
      <c r="N3" s="81"/>
      <c r="O3" s="81"/>
      <c r="P3" s="81"/>
      <c r="Q3" s="81"/>
      <c r="R3" s="81"/>
      <c r="S3" s="81"/>
      <c r="T3" s="81"/>
      <c r="U3" s="82"/>
    </row>
    <row r="4" spans="2:21" s="3" customFormat="1" ht="24" customHeight="1" x14ac:dyDescent="0.25">
      <c r="B4" s="5" t="s">
        <v>1</v>
      </c>
      <c r="C4" s="6"/>
      <c r="D4" s="116">
        <v>43850</v>
      </c>
      <c r="E4" s="117"/>
      <c r="F4" s="74" t="s">
        <v>14</v>
      </c>
      <c r="G4" s="75"/>
      <c r="H4" s="75"/>
      <c r="I4" s="76"/>
      <c r="J4" s="83" t="s">
        <v>74</v>
      </c>
      <c r="K4" s="84"/>
      <c r="L4" s="84"/>
      <c r="M4" s="84"/>
      <c r="N4" s="84"/>
      <c r="O4" s="84"/>
      <c r="P4" s="84"/>
      <c r="Q4" s="84"/>
      <c r="R4" s="84"/>
      <c r="S4" s="84"/>
      <c r="T4" s="84"/>
      <c r="U4" s="85"/>
    </row>
    <row r="5" spans="2:21" s="3" customFormat="1" ht="24" customHeight="1" x14ac:dyDescent="0.25">
      <c r="B5" s="7" t="s">
        <v>2</v>
      </c>
      <c r="C5" s="8"/>
      <c r="D5" s="168" t="s">
        <v>77</v>
      </c>
      <c r="E5" s="169"/>
      <c r="F5" s="77" t="s">
        <v>15</v>
      </c>
      <c r="G5" s="78"/>
      <c r="H5" s="78"/>
      <c r="I5" s="79"/>
      <c r="J5" s="86" t="s">
        <v>78</v>
      </c>
      <c r="K5" s="87"/>
      <c r="L5" s="87"/>
      <c r="M5" s="87"/>
      <c r="N5" s="87"/>
      <c r="O5" s="87"/>
      <c r="P5" s="87"/>
      <c r="Q5" s="87"/>
      <c r="R5" s="87"/>
      <c r="S5" s="87"/>
      <c r="T5" s="87"/>
      <c r="U5" s="88"/>
    </row>
    <row r="6" spans="2:21" s="3" customFormat="1" ht="24" customHeight="1" thickBot="1" x14ac:dyDescent="0.3">
      <c r="B6" s="9" t="s">
        <v>3</v>
      </c>
      <c r="C6" s="10"/>
      <c r="D6" s="165" t="s">
        <v>64</v>
      </c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6"/>
      <c r="U6" s="167"/>
    </row>
    <row r="7" spans="2:21" s="3" customFormat="1" ht="24" customHeight="1" thickBot="1" x14ac:dyDescent="0.3">
      <c r="B7" s="11" t="s">
        <v>4</v>
      </c>
      <c r="C7" s="12"/>
      <c r="D7" s="170"/>
      <c r="E7" s="171"/>
      <c r="F7" s="71" t="s">
        <v>16</v>
      </c>
      <c r="G7" s="72"/>
      <c r="H7" s="72"/>
      <c r="I7" s="73"/>
      <c r="J7" s="89">
        <v>43852</v>
      </c>
      <c r="K7" s="81"/>
      <c r="L7" s="81"/>
      <c r="M7" s="81"/>
      <c r="N7" s="81"/>
      <c r="O7" s="81"/>
      <c r="P7" s="81"/>
      <c r="Q7" s="81"/>
      <c r="R7" s="81"/>
      <c r="S7" s="81"/>
      <c r="T7" s="81"/>
      <c r="U7" s="82"/>
    </row>
    <row r="8" spans="2:21" s="3" customFormat="1" ht="24" customHeight="1" x14ac:dyDescent="0.25">
      <c r="B8" s="43">
        <v>1</v>
      </c>
      <c r="C8" s="177" t="s">
        <v>6</v>
      </c>
      <c r="D8" s="178"/>
      <c r="E8" s="179"/>
      <c r="F8" s="151" t="s">
        <v>72</v>
      </c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2"/>
      <c r="U8" s="153"/>
    </row>
    <row r="9" spans="2:21" s="3" customFormat="1" ht="24" customHeight="1" x14ac:dyDescent="0.25">
      <c r="B9" s="37">
        <v>2</v>
      </c>
      <c r="C9" s="107" t="s">
        <v>7</v>
      </c>
      <c r="D9" s="108"/>
      <c r="E9" s="13" t="s">
        <v>39</v>
      </c>
      <c r="F9" s="154" t="s">
        <v>69</v>
      </c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5"/>
      <c r="U9" s="156"/>
    </row>
    <row r="10" spans="2:21" s="3" customFormat="1" ht="24" customHeight="1" x14ac:dyDescent="0.25">
      <c r="B10" s="37">
        <v>3</v>
      </c>
      <c r="C10" s="107" t="s">
        <v>8</v>
      </c>
      <c r="D10" s="176"/>
      <c r="E10" s="108"/>
      <c r="F10" s="154" t="s">
        <v>69</v>
      </c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5"/>
      <c r="U10" s="156"/>
    </row>
    <row r="11" spans="2:21" s="3" customFormat="1" ht="24" customHeight="1" thickBot="1" x14ac:dyDescent="0.3">
      <c r="B11" s="38">
        <v>4</v>
      </c>
      <c r="C11" s="173" t="s">
        <v>9</v>
      </c>
      <c r="D11" s="174"/>
      <c r="E11" s="175"/>
      <c r="F11" s="157" t="s">
        <v>73</v>
      </c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8"/>
      <c r="U11" s="159"/>
    </row>
    <row r="12" spans="2:21" s="3" customFormat="1" ht="18" customHeight="1" x14ac:dyDescent="0.25">
      <c r="B12" s="110"/>
      <c r="C12" s="66"/>
      <c r="D12" s="66"/>
      <c r="E12" s="67"/>
      <c r="F12" s="133" t="s">
        <v>19</v>
      </c>
      <c r="G12" s="134"/>
      <c r="H12" s="134"/>
      <c r="I12" s="134"/>
      <c r="J12" s="134"/>
      <c r="K12" s="134"/>
      <c r="L12" s="135"/>
      <c r="M12" s="42" t="s">
        <v>19</v>
      </c>
      <c r="N12" s="19" t="s">
        <v>21</v>
      </c>
      <c r="O12" s="133" t="s">
        <v>20</v>
      </c>
      <c r="P12" s="135"/>
      <c r="Q12" s="41" t="s">
        <v>20</v>
      </c>
      <c r="R12" s="40" t="s">
        <v>61</v>
      </c>
      <c r="S12" s="98" t="s">
        <v>17</v>
      </c>
      <c r="T12" s="98" t="s">
        <v>18</v>
      </c>
      <c r="U12" s="180" t="s">
        <v>70</v>
      </c>
    </row>
    <row r="13" spans="2:21" s="3" customFormat="1" ht="18" customHeight="1" x14ac:dyDescent="0.25">
      <c r="B13" s="111"/>
      <c r="C13" s="69"/>
      <c r="D13" s="69"/>
      <c r="E13" s="70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99"/>
      <c r="T13" s="99"/>
      <c r="U13" s="181"/>
    </row>
    <row r="14" spans="2:21" s="4" customFormat="1" ht="24" customHeight="1" x14ac:dyDescent="0.25">
      <c r="B14" s="120">
        <v>5</v>
      </c>
      <c r="C14" s="122" t="s">
        <v>10</v>
      </c>
      <c r="D14" s="123"/>
      <c r="E14" s="15" t="s">
        <v>40</v>
      </c>
      <c r="F14" s="182">
        <v>325</v>
      </c>
      <c r="G14" s="182">
        <v>106</v>
      </c>
      <c r="H14" s="182">
        <v>35</v>
      </c>
      <c r="I14" s="182">
        <v>33</v>
      </c>
      <c r="J14" s="182">
        <v>46</v>
      </c>
      <c r="K14" s="182">
        <v>4</v>
      </c>
      <c r="L14" s="182">
        <v>12</v>
      </c>
      <c r="M14" s="182">
        <f>SUM(F14:L15)</f>
        <v>561</v>
      </c>
      <c r="N14" s="182">
        <v>210</v>
      </c>
      <c r="O14" s="182">
        <v>26</v>
      </c>
      <c r="P14" s="182">
        <v>0</v>
      </c>
      <c r="Q14" s="182">
        <f>SUM(O14:P15)</f>
        <v>26</v>
      </c>
      <c r="R14" s="182">
        <f>SUM(M14,N14,Q14)</f>
        <v>797</v>
      </c>
      <c r="S14" s="183">
        <v>2452</v>
      </c>
      <c r="T14" s="182">
        <v>1</v>
      </c>
      <c r="U14" s="184">
        <f>SUM(R14:T15)</f>
        <v>3250</v>
      </c>
    </row>
    <row r="15" spans="2:21" s="4" customFormat="1" ht="24" customHeight="1" x14ac:dyDescent="0.25">
      <c r="B15" s="120"/>
      <c r="C15" s="129"/>
      <c r="D15" s="130"/>
      <c r="E15" s="36" t="s">
        <v>12</v>
      </c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3"/>
      <c r="T15" s="182"/>
      <c r="U15" s="184"/>
    </row>
    <row r="16" spans="2:21" s="4" customFormat="1" ht="24" customHeight="1" x14ac:dyDescent="0.25">
      <c r="B16" s="37"/>
      <c r="C16" s="39"/>
      <c r="D16" s="27"/>
      <c r="E16" s="44" t="s">
        <v>65</v>
      </c>
      <c r="F16" s="57">
        <f>7.64+8.61+8.86+8.8+7.92+6.83+5.49+4.17</f>
        <v>58.32</v>
      </c>
      <c r="G16" s="57">
        <f t="shared" ref="G16:M16" si="0">7.64+8.61+8.86+8.8+7.92+6.83+5.49+4.17</f>
        <v>58.32</v>
      </c>
      <c r="H16" s="57">
        <f t="shared" si="0"/>
        <v>58.32</v>
      </c>
      <c r="I16" s="57">
        <f t="shared" si="0"/>
        <v>58.32</v>
      </c>
      <c r="J16" s="57">
        <f t="shared" si="0"/>
        <v>58.32</v>
      </c>
      <c r="K16" s="57">
        <f t="shared" si="0"/>
        <v>58.32</v>
      </c>
      <c r="L16" s="57">
        <f t="shared" si="0"/>
        <v>58.32</v>
      </c>
      <c r="M16" s="57">
        <f t="shared" si="0"/>
        <v>58.32</v>
      </c>
      <c r="N16" s="57">
        <f>6+6.83+7.36+7.66+7.35+6.92+6.24+5.36</f>
        <v>53.720000000000006</v>
      </c>
      <c r="O16" s="57">
        <f>7.48+6.34+5.82+5.27+6.74+8.18+6.67+6.23</f>
        <v>52.730000000000004</v>
      </c>
      <c r="P16" s="57">
        <f t="shared" ref="P16:Q16" si="1">7.48+6.34+5.82+5.27+6.74+8.18+6.67+6.23</f>
        <v>52.730000000000004</v>
      </c>
      <c r="Q16" s="57">
        <f t="shared" si="1"/>
        <v>52.730000000000004</v>
      </c>
      <c r="R16" s="57"/>
      <c r="S16" s="56">
        <f>6.82+6.43+6.15+5.88+6.66+8+8.35+7.63</f>
        <v>55.92</v>
      </c>
      <c r="T16" s="57">
        <f>7.09+7.54+6.11+5.38+6.47+7.69+7.61+7.17</f>
        <v>55.059999999999995</v>
      </c>
      <c r="U16" s="33"/>
    </row>
    <row r="17" spans="2:21" s="4" customFormat="1" ht="24" customHeight="1" x14ac:dyDescent="0.25">
      <c r="B17" s="120">
        <v>6</v>
      </c>
      <c r="C17" s="122" t="s">
        <v>11</v>
      </c>
      <c r="D17" s="145"/>
      <c r="E17" s="16" t="s">
        <v>41</v>
      </c>
      <c r="F17" s="101">
        <f t="shared" ref="F17:Q17" si="2">100/F16</f>
        <v>1.7146776406035664</v>
      </c>
      <c r="G17" s="101">
        <f t="shared" si="2"/>
        <v>1.7146776406035664</v>
      </c>
      <c r="H17" s="101">
        <f t="shared" si="2"/>
        <v>1.7146776406035664</v>
      </c>
      <c r="I17" s="101">
        <f t="shared" si="2"/>
        <v>1.7146776406035664</v>
      </c>
      <c r="J17" s="101">
        <f t="shared" si="2"/>
        <v>1.7146776406035664</v>
      </c>
      <c r="K17" s="101">
        <f t="shared" si="2"/>
        <v>1.7146776406035664</v>
      </c>
      <c r="L17" s="101">
        <f t="shared" si="2"/>
        <v>1.7146776406035664</v>
      </c>
      <c r="M17" s="101">
        <f t="shared" si="2"/>
        <v>1.7146776406035664</v>
      </c>
      <c r="N17" s="101">
        <f t="shared" si="2"/>
        <v>1.8615040953090094</v>
      </c>
      <c r="O17" s="101">
        <f t="shared" si="2"/>
        <v>1.8964536317087046</v>
      </c>
      <c r="P17" s="101">
        <f t="shared" si="2"/>
        <v>1.8964536317087046</v>
      </c>
      <c r="Q17" s="101">
        <f t="shared" si="2"/>
        <v>1.8964536317087046</v>
      </c>
      <c r="R17" s="91"/>
      <c r="S17" s="101">
        <f>100/S16</f>
        <v>1.7882689556509299</v>
      </c>
      <c r="T17" s="101">
        <f>100/T16</f>
        <v>1.8162005085361426</v>
      </c>
      <c r="U17" s="160"/>
    </row>
    <row r="18" spans="2:21" s="4" customFormat="1" ht="24" customHeight="1" x14ac:dyDescent="0.25">
      <c r="B18" s="120"/>
      <c r="C18" s="129"/>
      <c r="D18" s="146"/>
      <c r="E18" s="44" t="s">
        <v>22</v>
      </c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91"/>
      <c r="S18" s="101"/>
      <c r="T18" s="101"/>
      <c r="U18" s="160"/>
    </row>
    <row r="19" spans="2:21" s="4" customFormat="1" ht="24" customHeight="1" x14ac:dyDescent="0.25">
      <c r="B19" s="120">
        <v>7</v>
      </c>
      <c r="C19" s="122" t="s">
        <v>23</v>
      </c>
      <c r="D19" s="145"/>
      <c r="E19" s="15" t="s">
        <v>42</v>
      </c>
      <c r="F19" s="100">
        <f t="shared" ref="F19:Q19" si="3">F14*F17</f>
        <v>557.2702331961591</v>
      </c>
      <c r="G19" s="100">
        <f t="shared" si="3"/>
        <v>181.75582990397805</v>
      </c>
      <c r="H19" s="100">
        <f t="shared" si="3"/>
        <v>60.013717421124824</v>
      </c>
      <c r="I19" s="100">
        <f t="shared" si="3"/>
        <v>56.584362139917694</v>
      </c>
      <c r="J19" s="100">
        <f t="shared" si="3"/>
        <v>78.875171467764062</v>
      </c>
      <c r="K19" s="100">
        <f t="shared" si="3"/>
        <v>6.8587105624142657</v>
      </c>
      <c r="L19" s="100">
        <f t="shared" si="3"/>
        <v>20.576131687242796</v>
      </c>
      <c r="M19" s="100">
        <f t="shared" si="3"/>
        <v>961.93415637860073</v>
      </c>
      <c r="N19" s="100">
        <f t="shared" si="3"/>
        <v>390.91586001489196</v>
      </c>
      <c r="O19" s="100">
        <f t="shared" si="3"/>
        <v>49.307794424426319</v>
      </c>
      <c r="P19" s="100">
        <f t="shared" si="3"/>
        <v>0</v>
      </c>
      <c r="Q19" s="100">
        <f t="shared" si="3"/>
        <v>49.307794424426319</v>
      </c>
      <c r="R19" s="92">
        <f>SUM(M19,N19,Q19)</f>
        <v>1402.157810817919</v>
      </c>
      <c r="S19" s="100">
        <f>S14*S17</f>
        <v>4384.8354792560804</v>
      </c>
      <c r="T19" s="100">
        <f>T14*T17</f>
        <v>1.8162005085361426</v>
      </c>
      <c r="U19" s="149">
        <f>SUM(R19:T20)</f>
        <v>5788.8094905825355</v>
      </c>
    </row>
    <row r="20" spans="2:21" s="4" customFormat="1" ht="24" customHeight="1" x14ac:dyDescent="0.25">
      <c r="B20" s="120"/>
      <c r="C20" s="129"/>
      <c r="D20" s="146"/>
      <c r="E20" s="36" t="s">
        <v>24</v>
      </c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92"/>
      <c r="S20" s="100"/>
      <c r="T20" s="100"/>
      <c r="U20" s="149"/>
    </row>
    <row r="21" spans="2:21" s="4" customFormat="1" ht="24" customHeight="1" x14ac:dyDescent="0.25">
      <c r="B21" s="37"/>
      <c r="C21" s="39"/>
      <c r="D21" s="27"/>
      <c r="E21" s="44" t="s">
        <v>66</v>
      </c>
      <c r="F21" s="35">
        <v>126.7</v>
      </c>
      <c r="G21" s="56">
        <v>126.7</v>
      </c>
      <c r="H21" s="56">
        <v>126.7</v>
      </c>
      <c r="I21" s="56">
        <v>126.7</v>
      </c>
      <c r="J21" s="56">
        <v>126.7</v>
      </c>
      <c r="K21" s="56">
        <v>126.7</v>
      </c>
      <c r="L21" s="56">
        <v>126.7</v>
      </c>
      <c r="M21" s="56">
        <v>126.7</v>
      </c>
      <c r="N21" s="35">
        <v>136.80000000000001</v>
      </c>
      <c r="O21" s="35">
        <v>117.1</v>
      </c>
      <c r="P21" s="35">
        <v>117.1</v>
      </c>
      <c r="Q21" s="35">
        <v>117.1</v>
      </c>
      <c r="R21" s="35"/>
      <c r="S21" s="35">
        <v>106.4</v>
      </c>
      <c r="T21" s="35">
        <v>104.3</v>
      </c>
      <c r="U21" s="34"/>
    </row>
    <row r="22" spans="2:21" s="4" customFormat="1" ht="24" customHeight="1" x14ac:dyDescent="0.25">
      <c r="B22" s="120">
        <v>8</v>
      </c>
      <c r="C22" s="122" t="s">
        <v>25</v>
      </c>
      <c r="D22" s="145"/>
      <c r="E22" s="16" t="s">
        <v>43</v>
      </c>
      <c r="F22" s="95">
        <f>100/F21</f>
        <v>0.78926598263614833</v>
      </c>
      <c r="G22" s="95">
        <f>100/G21</f>
        <v>0.78926598263614833</v>
      </c>
      <c r="H22" s="95">
        <f t="shared" ref="H22:T22" si="4">100/H21</f>
        <v>0.78926598263614833</v>
      </c>
      <c r="I22" s="95">
        <f t="shared" si="4"/>
        <v>0.78926598263614833</v>
      </c>
      <c r="J22" s="95">
        <f t="shared" si="4"/>
        <v>0.78926598263614833</v>
      </c>
      <c r="K22" s="95">
        <f t="shared" si="4"/>
        <v>0.78926598263614833</v>
      </c>
      <c r="L22" s="95">
        <f t="shared" si="4"/>
        <v>0.78926598263614833</v>
      </c>
      <c r="M22" s="95">
        <f t="shared" si="4"/>
        <v>0.78926598263614833</v>
      </c>
      <c r="N22" s="95">
        <f t="shared" si="4"/>
        <v>0.73099415204678353</v>
      </c>
      <c r="O22" s="95">
        <f t="shared" si="4"/>
        <v>0.8539709649871905</v>
      </c>
      <c r="P22" s="95">
        <f t="shared" si="4"/>
        <v>0.8539709649871905</v>
      </c>
      <c r="Q22" s="95">
        <f t="shared" si="4"/>
        <v>0.8539709649871905</v>
      </c>
      <c r="R22" s="93"/>
      <c r="S22" s="95">
        <f t="shared" si="4"/>
        <v>0.93984962406015038</v>
      </c>
      <c r="T22" s="95">
        <f t="shared" si="4"/>
        <v>0.95877277085330781</v>
      </c>
      <c r="U22" s="150"/>
    </row>
    <row r="23" spans="2:21" s="4" customFormat="1" ht="24" customHeight="1" x14ac:dyDescent="0.25">
      <c r="B23" s="120"/>
      <c r="C23" s="129"/>
      <c r="D23" s="146"/>
      <c r="E23" s="36" t="s">
        <v>22</v>
      </c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3"/>
      <c r="S23" s="95"/>
      <c r="T23" s="95"/>
      <c r="U23" s="150"/>
    </row>
    <row r="24" spans="2:21" s="4" customFormat="1" ht="24" customHeight="1" x14ac:dyDescent="0.25">
      <c r="B24" s="120">
        <v>9</v>
      </c>
      <c r="C24" s="122" t="s">
        <v>26</v>
      </c>
      <c r="D24" s="145"/>
      <c r="E24" s="15" t="s">
        <v>44</v>
      </c>
      <c r="F24" s="58">
        <f>F19*F22</f>
        <v>439.83443819744201</v>
      </c>
      <c r="G24" s="58">
        <f>G19*G22</f>
        <v>143.45369368901189</v>
      </c>
      <c r="H24" s="58">
        <f t="shared" ref="H24:T24" si="5">H19*H22</f>
        <v>47.36678565203222</v>
      </c>
      <c r="I24" s="58">
        <f t="shared" si="5"/>
        <v>44.660112186201808</v>
      </c>
      <c r="J24" s="58">
        <f t="shared" si="5"/>
        <v>62.253489714099494</v>
      </c>
      <c r="K24" s="58">
        <f t="shared" si="5"/>
        <v>5.4133469316608247</v>
      </c>
      <c r="L24" s="58">
        <f t="shared" si="5"/>
        <v>16.240040794982473</v>
      </c>
      <c r="M24" s="58">
        <f t="shared" si="5"/>
        <v>759.22190716543071</v>
      </c>
      <c r="N24" s="58">
        <f t="shared" si="5"/>
        <v>285.75720761322509</v>
      </c>
      <c r="O24" s="58">
        <f t="shared" si="5"/>
        <v>42.107424786017354</v>
      </c>
      <c r="P24" s="58">
        <f t="shared" si="5"/>
        <v>0</v>
      </c>
      <c r="Q24" s="58">
        <f t="shared" si="5"/>
        <v>42.107424786017354</v>
      </c>
      <c r="R24" s="94">
        <f>SUM(M24,N24,Q24)</f>
        <v>1087.0865395646733</v>
      </c>
      <c r="S24" s="58">
        <f t="shared" si="5"/>
        <v>4121.0859767444363</v>
      </c>
      <c r="T24" s="58">
        <f t="shared" si="5"/>
        <v>1.7413235939943841</v>
      </c>
      <c r="U24" s="148">
        <f>SUM(R24:T25)</f>
        <v>5209.9138399031044</v>
      </c>
    </row>
    <row r="25" spans="2:21" s="4" customFormat="1" ht="24" customHeight="1" x14ac:dyDescent="0.25">
      <c r="B25" s="120"/>
      <c r="C25" s="129"/>
      <c r="D25" s="146"/>
      <c r="E25" s="36" t="s">
        <v>24</v>
      </c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94"/>
      <c r="S25" s="58"/>
      <c r="T25" s="58"/>
      <c r="U25" s="148"/>
    </row>
    <row r="26" spans="2:21" s="4" customFormat="1" ht="24" customHeight="1" x14ac:dyDescent="0.25">
      <c r="B26" s="37"/>
      <c r="C26" s="39"/>
      <c r="D26" s="27"/>
      <c r="E26" s="44" t="s">
        <v>67</v>
      </c>
      <c r="F26" s="57">
        <v>79.5</v>
      </c>
      <c r="G26" s="57">
        <v>79.5</v>
      </c>
      <c r="H26" s="57">
        <v>79.5</v>
      </c>
      <c r="I26" s="57">
        <v>79.5</v>
      </c>
      <c r="J26" s="57">
        <v>79.5</v>
      </c>
      <c r="K26" s="57">
        <v>79.5</v>
      </c>
      <c r="L26" s="57">
        <v>79.5</v>
      </c>
      <c r="M26" s="57">
        <v>79.5</v>
      </c>
      <c r="N26" s="57">
        <v>83.6</v>
      </c>
      <c r="O26" s="57">
        <v>85.3</v>
      </c>
      <c r="P26" s="57">
        <v>85.3</v>
      </c>
      <c r="Q26" s="57">
        <v>85.3</v>
      </c>
      <c r="R26" s="57"/>
      <c r="S26" s="56">
        <v>86.8</v>
      </c>
      <c r="T26" s="57">
        <v>19.600000000000001</v>
      </c>
      <c r="U26" s="33"/>
    </row>
    <row r="27" spans="2:21" s="4" customFormat="1" ht="24" customHeight="1" x14ac:dyDescent="0.25">
      <c r="B27" s="120">
        <v>10</v>
      </c>
      <c r="C27" s="122" t="s">
        <v>27</v>
      </c>
      <c r="D27" s="145"/>
      <c r="E27" s="15" t="s">
        <v>45</v>
      </c>
      <c r="F27" s="95">
        <f>100/F26</f>
        <v>1.2578616352201257</v>
      </c>
      <c r="G27" s="95">
        <f t="shared" ref="G27:T27" si="6">100/G26</f>
        <v>1.2578616352201257</v>
      </c>
      <c r="H27" s="95">
        <f t="shared" si="6"/>
        <v>1.2578616352201257</v>
      </c>
      <c r="I27" s="95">
        <f t="shared" si="6"/>
        <v>1.2578616352201257</v>
      </c>
      <c r="J27" s="95">
        <f t="shared" si="6"/>
        <v>1.2578616352201257</v>
      </c>
      <c r="K27" s="95">
        <f t="shared" si="6"/>
        <v>1.2578616352201257</v>
      </c>
      <c r="L27" s="95">
        <f t="shared" si="6"/>
        <v>1.2578616352201257</v>
      </c>
      <c r="M27" s="95">
        <f t="shared" si="6"/>
        <v>1.2578616352201257</v>
      </c>
      <c r="N27" s="95">
        <f t="shared" si="6"/>
        <v>1.1961722488038278</v>
      </c>
      <c r="O27" s="95">
        <f t="shared" si="6"/>
        <v>1.1723329425556859</v>
      </c>
      <c r="P27" s="95">
        <f t="shared" si="6"/>
        <v>1.1723329425556859</v>
      </c>
      <c r="Q27" s="95">
        <f t="shared" si="6"/>
        <v>1.1723329425556859</v>
      </c>
      <c r="R27" s="95"/>
      <c r="S27" s="95">
        <f t="shared" si="6"/>
        <v>1.1520737327188941</v>
      </c>
      <c r="T27" s="95">
        <f t="shared" si="6"/>
        <v>5.1020408163265305</v>
      </c>
      <c r="U27" s="150"/>
    </row>
    <row r="28" spans="2:21" s="4" customFormat="1" ht="24" customHeight="1" x14ac:dyDescent="0.25">
      <c r="B28" s="120"/>
      <c r="C28" s="129"/>
      <c r="D28" s="146"/>
      <c r="E28" s="36" t="s">
        <v>22</v>
      </c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150"/>
    </row>
    <row r="29" spans="2:21" s="4" customFormat="1" ht="24" customHeight="1" x14ac:dyDescent="0.25">
      <c r="B29" s="120">
        <v>11</v>
      </c>
      <c r="C29" s="122" t="s">
        <v>28</v>
      </c>
      <c r="D29" s="145"/>
      <c r="E29" s="15" t="s">
        <v>29</v>
      </c>
      <c r="F29" s="97">
        <f>F24*F27</f>
        <v>553.25086565715969</v>
      </c>
      <c r="G29" s="97">
        <f t="shared" ref="G29:T29" si="7">G24*G27</f>
        <v>180.44489772202752</v>
      </c>
      <c r="H29" s="97">
        <f t="shared" si="7"/>
        <v>59.580862455386438</v>
      </c>
      <c r="I29" s="97">
        <f t="shared" si="7"/>
        <v>56.176241743650067</v>
      </c>
      <c r="J29" s="97">
        <f t="shared" si="7"/>
        <v>78.306276369936469</v>
      </c>
      <c r="K29" s="97">
        <f t="shared" si="7"/>
        <v>6.8092414234727352</v>
      </c>
      <c r="L29" s="97">
        <f t="shared" si="7"/>
        <v>20.427724270418203</v>
      </c>
      <c r="M29" s="97">
        <f t="shared" si="7"/>
        <v>954.99610964205112</v>
      </c>
      <c r="N29" s="97">
        <f t="shared" si="7"/>
        <v>341.81484164261377</v>
      </c>
      <c r="O29" s="97">
        <f t="shared" si="7"/>
        <v>49.36392120283395</v>
      </c>
      <c r="P29" s="97">
        <f t="shared" si="7"/>
        <v>0</v>
      </c>
      <c r="Q29" s="97">
        <f t="shared" si="7"/>
        <v>49.36392120283395</v>
      </c>
      <c r="R29" s="96">
        <f>SUM(M29,N29,Q29)</f>
        <v>1346.174872487499</v>
      </c>
      <c r="S29" s="97">
        <f t="shared" si="7"/>
        <v>4747.7949040834528</v>
      </c>
      <c r="T29" s="97">
        <f t="shared" si="7"/>
        <v>8.884304050991755</v>
      </c>
      <c r="U29" s="147">
        <f>SUM(R29:T30)</f>
        <v>6102.8540806219435</v>
      </c>
    </row>
    <row r="30" spans="2:21" s="4" customFormat="1" ht="24" customHeight="1" x14ac:dyDescent="0.25">
      <c r="B30" s="120"/>
      <c r="C30" s="129"/>
      <c r="D30" s="146"/>
      <c r="E30" s="36" t="s">
        <v>24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6"/>
      <c r="S30" s="97"/>
      <c r="T30" s="97"/>
      <c r="U30" s="147"/>
    </row>
    <row r="31" spans="2:21" s="4" customFormat="1" ht="24" customHeight="1" x14ac:dyDescent="0.25">
      <c r="B31" s="120">
        <v>12</v>
      </c>
      <c r="C31" s="122" t="s">
        <v>30</v>
      </c>
      <c r="D31" s="123"/>
      <c r="E31" s="141" t="s">
        <v>31</v>
      </c>
      <c r="F31" s="59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143"/>
    </row>
    <row r="32" spans="2:21" s="4" customFormat="1" ht="24" customHeight="1" thickBot="1" x14ac:dyDescent="0.3">
      <c r="B32" s="121"/>
      <c r="C32" s="124"/>
      <c r="D32" s="125"/>
      <c r="E32" s="142"/>
      <c r="F32" s="62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144"/>
    </row>
    <row r="33" spans="2:21" s="4" customFormat="1" ht="24" customHeight="1" x14ac:dyDescent="0.25">
      <c r="B33" s="136">
        <v>13</v>
      </c>
      <c r="C33" s="137" t="s">
        <v>32</v>
      </c>
      <c r="D33" s="138"/>
      <c r="E33" s="19" t="s">
        <v>46</v>
      </c>
      <c r="F33" s="14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140"/>
      <c r="T33" s="140"/>
      <c r="U33" s="139"/>
    </row>
    <row r="34" spans="2:21" s="4" customFormat="1" ht="24" customHeight="1" x14ac:dyDescent="0.25">
      <c r="B34" s="120"/>
      <c r="C34" s="129"/>
      <c r="D34" s="130"/>
      <c r="E34" s="13" t="s">
        <v>22</v>
      </c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118"/>
    </row>
    <row r="35" spans="2:21" s="4" customFormat="1" ht="24" customHeight="1" x14ac:dyDescent="0.25">
      <c r="B35" s="120">
        <v>14</v>
      </c>
      <c r="C35" s="122" t="s">
        <v>33</v>
      </c>
      <c r="D35" s="123"/>
      <c r="E35" s="13" t="s">
        <v>47</v>
      </c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118"/>
    </row>
    <row r="36" spans="2:21" s="4" customFormat="1" ht="24" customHeight="1" thickBot="1" x14ac:dyDescent="0.3">
      <c r="B36" s="121"/>
      <c r="C36" s="124"/>
      <c r="D36" s="125"/>
      <c r="E36" s="21" t="s">
        <v>12</v>
      </c>
      <c r="F36" s="132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132"/>
      <c r="T36" s="132"/>
      <c r="U36" s="119"/>
    </row>
    <row r="37" spans="2:21" s="4" customFormat="1" ht="24" customHeight="1" x14ac:dyDescent="0.25">
      <c r="B37" s="136">
        <v>15</v>
      </c>
      <c r="C37" s="137" t="s">
        <v>34</v>
      </c>
      <c r="D37" s="138"/>
      <c r="E37" s="19" t="s">
        <v>48</v>
      </c>
      <c r="F37" s="65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7"/>
      <c r="U37" s="139"/>
    </row>
    <row r="38" spans="2:21" s="4" customFormat="1" ht="24" customHeight="1" x14ac:dyDescent="0.25">
      <c r="B38" s="120"/>
      <c r="C38" s="129"/>
      <c r="D38" s="130"/>
      <c r="E38" s="13" t="s">
        <v>22</v>
      </c>
      <c r="F38" s="68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70"/>
      <c r="U38" s="118"/>
    </row>
    <row r="39" spans="2:21" s="4" customFormat="1" ht="24" customHeight="1" x14ac:dyDescent="0.25">
      <c r="B39" s="120">
        <v>16</v>
      </c>
      <c r="C39" s="122" t="s">
        <v>35</v>
      </c>
      <c r="D39" s="123"/>
      <c r="E39" s="13" t="s">
        <v>49</v>
      </c>
      <c r="F39" s="59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1"/>
      <c r="U39" s="118"/>
    </row>
    <row r="40" spans="2:21" s="4" customFormat="1" ht="24" customHeight="1" thickBot="1" x14ac:dyDescent="0.3">
      <c r="B40" s="121"/>
      <c r="C40" s="124"/>
      <c r="D40" s="125"/>
      <c r="E40" s="21" t="s">
        <v>36</v>
      </c>
      <c r="F40" s="62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4"/>
      <c r="U40" s="119"/>
    </row>
    <row r="41" spans="2:21" s="4" customFormat="1" ht="24" customHeight="1" x14ac:dyDescent="0.25">
      <c r="B41" s="126">
        <v>17</v>
      </c>
      <c r="C41" s="127" t="s">
        <v>37</v>
      </c>
      <c r="D41" s="128"/>
      <c r="E41" s="36" t="s">
        <v>50</v>
      </c>
      <c r="F41" s="65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7"/>
      <c r="U41" s="131"/>
    </row>
    <row r="42" spans="2:21" s="4" customFormat="1" ht="24" customHeight="1" x14ac:dyDescent="0.25">
      <c r="B42" s="120"/>
      <c r="C42" s="129"/>
      <c r="D42" s="130"/>
      <c r="E42" s="13" t="s">
        <v>22</v>
      </c>
      <c r="F42" s="68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70"/>
      <c r="U42" s="118"/>
    </row>
    <row r="43" spans="2:21" s="4" customFormat="1" ht="24" customHeight="1" x14ac:dyDescent="0.25">
      <c r="B43" s="120">
        <v>18</v>
      </c>
      <c r="C43" s="122" t="s">
        <v>38</v>
      </c>
      <c r="D43" s="123"/>
      <c r="E43" s="13" t="s">
        <v>51</v>
      </c>
      <c r="F43" s="59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1"/>
      <c r="U43" s="118"/>
    </row>
    <row r="44" spans="2:21" s="4" customFormat="1" ht="24" customHeight="1" thickBot="1" x14ac:dyDescent="0.3">
      <c r="B44" s="121"/>
      <c r="C44" s="124"/>
      <c r="D44" s="125"/>
      <c r="E44" s="21" t="s">
        <v>36</v>
      </c>
      <c r="F44" s="62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4"/>
      <c r="U44" s="119"/>
    </row>
    <row r="45" spans="2:21" s="4" customFormat="1" ht="15" customHeight="1" x14ac:dyDescent="0.25">
      <c r="B45" s="102" t="s">
        <v>5</v>
      </c>
      <c r="C45" s="103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3"/>
    </row>
    <row r="46" spans="2:21" s="4" customFormat="1" ht="48" customHeight="1" thickBot="1" x14ac:dyDescent="0.3">
      <c r="B46" s="104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6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1" t="s">
        <v>76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3"/>
      <c r="U2" s="164"/>
    </row>
    <row r="3" spans="2:21" s="3" customFormat="1" ht="24" customHeight="1" thickBot="1" x14ac:dyDescent="0.3">
      <c r="B3" s="109" t="s">
        <v>0</v>
      </c>
      <c r="C3" s="73"/>
      <c r="D3" s="114" t="s">
        <v>71</v>
      </c>
      <c r="E3" s="115"/>
      <c r="F3" s="71" t="s">
        <v>13</v>
      </c>
      <c r="G3" s="72"/>
      <c r="H3" s="72"/>
      <c r="I3" s="73"/>
      <c r="J3" s="80" t="s">
        <v>75</v>
      </c>
      <c r="K3" s="81"/>
      <c r="L3" s="81"/>
      <c r="M3" s="81"/>
      <c r="N3" s="81"/>
      <c r="O3" s="81"/>
      <c r="P3" s="81"/>
      <c r="Q3" s="81"/>
      <c r="R3" s="81"/>
      <c r="S3" s="81"/>
      <c r="T3" s="81"/>
      <c r="U3" s="82"/>
    </row>
    <row r="4" spans="2:21" s="3" customFormat="1" ht="24" customHeight="1" x14ac:dyDescent="0.25">
      <c r="B4" s="5" t="s">
        <v>1</v>
      </c>
      <c r="C4" s="6"/>
      <c r="D4" s="116">
        <v>43868</v>
      </c>
      <c r="E4" s="117"/>
      <c r="F4" s="74" t="s">
        <v>14</v>
      </c>
      <c r="G4" s="75"/>
      <c r="H4" s="75"/>
      <c r="I4" s="76"/>
      <c r="J4" s="83" t="s">
        <v>63</v>
      </c>
      <c r="K4" s="84"/>
      <c r="L4" s="84"/>
      <c r="M4" s="84"/>
      <c r="N4" s="84"/>
      <c r="O4" s="84"/>
      <c r="P4" s="84"/>
      <c r="Q4" s="84"/>
      <c r="R4" s="84"/>
      <c r="S4" s="84"/>
      <c r="T4" s="84"/>
      <c r="U4" s="85"/>
    </row>
    <row r="5" spans="2:21" s="3" customFormat="1" ht="24" customHeight="1" x14ac:dyDescent="0.25">
      <c r="B5" s="7" t="s">
        <v>2</v>
      </c>
      <c r="C5" s="8"/>
      <c r="D5" s="168" t="s">
        <v>79</v>
      </c>
      <c r="E5" s="169"/>
      <c r="F5" s="77" t="s">
        <v>15</v>
      </c>
      <c r="G5" s="78"/>
      <c r="H5" s="78"/>
      <c r="I5" s="79"/>
      <c r="J5" s="86" t="s">
        <v>78</v>
      </c>
      <c r="K5" s="87"/>
      <c r="L5" s="87"/>
      <c r="M5" s="87"/>
      <c r="N5" s="87"/>
      <c r="O5" s="87"/>
      <c r="P5" s="87"/>
      <c r="Q5" s="87"/>
      <c r="R5" s="87"/>
      <c r="S5" s="87"/>
      <c r="T5" s="87"/>
      <c r="U5" s="88"/>
    </row>
    <row r="6" spans="2:21" s="3" customFormat="1" ht="24" customHeight="1" thickBot="1" x14ac:dyDescent="0.3">
      <c r="B6" s="9" t="s">
        <v>3</v>
      </c>
      <c r="C6" s="10"/>
      <c r="D6" s="165" t="s">
        <v>64</v>
      </c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6"/>
      <c r="U6" s="167"/>
    </row>
    <row r="7" spans="2:21" s="3" customFormat="1" ht="24" customHeight="1" thickBot="1" x14ac:dyDescent="0.3">
      <c r="B7" s="11" t="s">
        <v>4</v>
      </c>
      <c r="C7" s="12"/>
      <c r="D7" s="170"/>
      <c r="E7" s="171"/>
      <c r="F7" s="71" t="s">
        <v>16</v>
      </c>
      <c r="G7" s="72"/>
      <c r="H7" s="72"/>
      <c r="I7" s="73"/>
      <c r="J7" s="89">
        <v>43873</v>
      </c>
      <c r="K7" s="81"/>
      <c r="L7" s="81"/>
      <c r="M7" s="81"/>
      <c r="N7" s="81"/>
      <c r="O7" s="81"/>
      <c r="P7" s="81"/>
      <c r="Q7" s="81"/>
      <c r="R7" s="81"/>
      <c r="S7" s="81"/>
      <c r="T7" s="81"/>
      <c r="U7" s="82"/>
    </row>
    <row r="8" spans="2:21" s="3" customFormat="1" ht="24" customHeight="1" x14ac:dyDescent="0.25">
      <c r="B8" s="47">
        <v>1</v>
      </c>
      <c r="C8" s="177" t="s">
        <v>6</v>
      </c>
      <c r="D8" s="178"/>
      <c r="E8" s="179"/>
      <c r="F8" s="151" t="s">
        <v>72</v>
      </c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2"/>
      <c r="U8" s="153"/>
    </row>
    <row r="9" spans="2:21" s="3" customFormat="1" ht="24" customHeight="1" x14ac:dyDescent="0.25">
      <c r="B9" s="45">
        <v>2</v>
      </c>
      <c r="C9" s="107" t="s">
        <v>7</v>
      </c>
      <c r="D9" s="108"/>
      <c r="E9" s="13" t="s">
        <v>39</v>
      </c>
      <c r="F9" s="154" t="s">
        <v>69</v>
      </c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5"/>
      <c r="U9" s="156"/>
    </row>
    <row r="10" spans="2:21" s="3" customFormat="1" ht="24" customHeight="1" x14ac:dyDescent="0.25">
      <c r="B10" s="45">
        <v>3</v>
      </c>
      <c r="C10" s="107" t="s">
        <v>8</v>
      </c>
      <c r="D10" s="176"/>
      <c r="E10" s="108"/>
      <c r="F10" s="154" t="s">
        <v>69</v>
      </c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5"/>
      <c r="U10" s="156"/>
    </row>
    <row r="11" spans="2:21" s="3" customFormat="1" ht="24" customHeight="1" thickBot="1" x14ac:dyDescent="0.3">
      <c r="B11" s="48">
        <v>4</v>
      </c>
      <c r="C11" s="173" t="s">
        <v>9</v>
      </c>
      <c r="D11" s="174"/>
      <c r="E11" s="175"/>
      <c r="F11" s="157" t="s">
        <v>73</v>
      </c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8"/>
      <c r="U11" s="159"/>
    </row>
    <row r="12" spans="2:21" s="3" customFormat="1" ht="18" customHeight="1" x14ac:dyDescent="0.25">
      <c r="B12" s="110"/>
      <c r="C12" s="66"/>
      <c r="D12" s="66"/>
      <c r="E12" s="67"/>
      <c r="F12" s="133" t="s">
        <v>19</v>
      </c>
      <c r="G12" s="134"/>
      <c r="H12" s="134"/>
      <c r="I12" s="134"/>
      <c r="J12" s="134"/>
      <c r="K12" s="134"/>
      <c r="L12" s="135"/>
      <c r="M12" s="53" t="s">
        <v>19</v>
      </c>
      <c r="N12" s="19" t="s">
        <v>21</v>
      </c>
      <c r="O12" s="133" t="s">
        <v>20</v>
      </c>
      <c r="P12" s="135"/>
      <c r="Q12" s="52" t="s">
        <v>20</v>
      </c>
      <c r="R12" s="51" t="s">
        <v>61</v>
      </c>
      <c r="S12" s="98" t="s">
        <v>17</v>
      </c>
      <c r="T12" s="98" t="s">
        <v>18</v>
      </c>
      <c r="U12" s="180" t="s">
        <v>70</v>
      </c>
    </row>
    <row r="13" spans="2:21" s="3" customFormat="1" ht="18" customHeight="1" x14ac:dyDescent="0.25">
      <c r="B13" s="111"/>
      <c r="C13" s="69"/>
      <c r="D13" s="69"/>
      <c r="E13" s="70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99"/>
      <c r="T13" s="99"/>
      <c r="U13" s="181"/>
    </row>
    <row r="14" spans="2:21" s="4" customFormat="1" ht="24" customHeight="1" x14ac:dyDescent="0.25">
      <c r="B14" s="120">
        <v>5</v>
      </c>
      <c r="C14" s="122" t="s">
        <v>10</v>
      </c>
      <c r="D14" s="123"/>
      <c r="E14" s="15" t="s">
        <v>40</v>
      </c>
      <c r="F14" s="90">
        <v>347</v>
      </c>
      <c r="G14" s="90">
        <v>102</v>
      </c>
      <c r="H14" s="90">
        <v>3</v>
      </c>
      <c r="I14" s="90">
        <v>32</v>
      </c>
      <c r="J14" s="90">
        <v>42</v>
      </c>
      <c r="K14" s="90">
        <v>8</v>
      </c>
      <c r="L14" s="90">
        <v>5</v>
      </c>
      <c r="M14" s="90">
        <f>SUM(F14:L15)</f>
        <v>539</v>
      </c>
      <c r="N14" s="90">
        <v>250</v>
      </c>
      <c r="O14" s="90">
        <v>38</v>
      </c>
      <c r="P14" s="90">
        <v>0</v>
      </c>
      <c r="Q14" s="90">
        <f>SUM(O14:P15)</f>
        <v>38</v>
      </c>
      <c r="R14" s="90">
        <f>SUM(M14,N14,Q14)</f>
        <v>827</v>
      </c>
      <c r="S14" s="172">
        <v>2605</v>
      </c>
      <c r="T14" s="90">
        <v>2</v>
      </c>
      <c r="U14" s="118">
        <f>SUM(R14:T15)</f>
        <v>3434</v>
      </c>
    </row>
    <row r="15" spans="2:21" s="4" customFormat="1" ht="24" customHeight="1" x14ac:dyDescent="0.25">
      <c r="B15" s="120"/>
      <c r="C15" s="129"/>
      <c r="D15" s="130"/>
      <c r="E15" s="46" t="s">
        <v>12</v>
      </c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172"/>
      <c r="T15" s="90"/>
      <c r="U15" s="118"/>
    </row>
    <row r="16" spans="2:21" s="4" customFormat="1" ht="24" customHeight="1" x14ac:dyDescent="0.25">
      <c r="B16" s="45"/>
      <c r="C16" s="50"/>
      <c r="D16" s="27"/>
      <c r="E16" s="49" t="s">
        <v>65</v>
      </c>
      <c r="F16" s="57">
        <f>7.64+8.61+8.86+8.8+7.92+6.83+5.49+4.17</f>
        <v>58.32</v>
      </c>
      <c r="G16" s="57">
        <f t="shared" ref="G16:M16" si="0">7.64+8.61+8.86+8.8+7.92+6.83+5.49+4.17</f>
        <v>58.32</v>
      </c>
      <c r="H16" s="57">
        <f t="shared" si="0"/>
        <v>58.32</v>
      </c>
      <c r="I16" s="57">
        <f t="shared" si="0"/>
        <v>58.32</v>
      </c>
      <c r="J16" s="57">
        <f t="shared" si="0"/>
        <v>58.32</v>
      </c>
      <c r="K16" s="57">
        <f t="shared" si="0"/>
        <v>58.32</v>
      </c>
      <c r="L16" s="57">
        <f t="shared" si="0"/>
        <v>58.32</v>
      </c>
      <c r="M16" s="57">
        <f t="shared" si="0"/>
        <v>58.32</v>
      </c>
      <c r="N16" s="57">
        <f>6+6.83+7.36+7.66+7.35+6.92+6.24+5.36</f>
        <v>53.720000000000006</v>
      </c>
      <c r="O16" s="57">
        <f>7.48+6.34+5.82+5.27+6.74+8.18+6.67+6.23</f>
        <v>52.730000000000004</v>
      </c>
      <c r="P16" s="57">
        <f t="shared" ref="P16:Q16" si="1">7.48+6.34+5.82+5.27+6.74+8.18+6.67+6.23</f>
        <v>52.730000000000004</v>
      </c>
      <c r="Q16" s="57">
        <f t="shared" si="1"/>
        <v>52.730000000000004</v>
      </c>
      <c r="R16" s="57"/>
      <c r="S16" s="56">
        <f>6.82+6.43+6.15+5.88+6.66+8+8.35+7.63</f>
        <v>55.92</v>
      </c>
      <c r="T16" s="57">
        <f>7.09+7.54+6.11+5.38+6.47+7.69+7.61+7.17</f>
        <v>55.059999999999995</v>
      </c>
      <c r="U16" s="33"/>
    </row>
    <row r="17" spans="2:21" s="4" customFormat="1" ht="24" customHeight="1" x14ac:dyDescent="0.25">
      <c r="B17" s="120">
        <v>6</v>
      </c>
      <c r="C17" s="122" t="s">
        <v>11</v>
      </c>
      <c r="D17" s="145"/>
      <c r="E17" s="16" t="s">
        <v>41</v>
      </c>
      <c r="F17" s="91">
        <f t="shared" ref="F17:Q17" si="2">100/F16</f>
        <v>1.7146776406035664</v>
      </c>
      <c r="G17" s="91">
        <f t="shared" si="2"/>
        <v>1.7146776406035664</v>
      </c>
      <c r="H17" s="91">
        <f t="shared" si="2"/>
        <v>1.7146776406035664</v>
      </c>
      <c r="I17" s="91">
        <f t="shared" si="2"/>
        <v>1.7146776406035664</v>
      </c>
      <c r="J17" s="91">
        <f t="shared" si="2"/>
        <v>1.7146776406035664</v>
      </c>
      <c r="K17" s="91">
        <f t="shared" si="2"/>
        <v>1.7146776406035664</v>
      </c>
      <c r="L17" s="91">
        <f t="shared" si="2"/>
        <v>1.7146776406035664</v>
      </c>
      <c r="M17" s="91">
        <f t="shared" si="2"/>
        <v>1.7146776406035664</v>
      </c>
      <c r="N17" s="91">
        <f t="shared" si="2"/>
        <v>1.8615040953090094</v>
      </c>
      <c r="O17" s="91">
        <f t="shared" si="2"/>
        <v>1.8964536317087046</v>
      </c>
      <c r="P17" s="91">
        <f t="shared" si="2"/>
        <v>1.8964536317087046</v>
      </c>
      <c r="Q17" s="91">
        <f t="shared" si="2"/>
        <v>1.8964536317087046</v>
      </c>
      <c r="R17" s="91"/>
      <c r="S17" s="91">
        <f>100/S16</f>
        <v>1.7882689556509299</v>
      </c>
      <c r="T17" s="91">
        <f>100/T16</f>
        <v>1.8162005085361426</v>
      </c>
      <c r="U17" s="160"/>
    </row>
    <row r="18" spans="2:21" s="4" customFormat="1" ht="24" customHeight="1" x14ac:dyDescent="0.25">
      <c r="B18" s="120"/>
      <c r="C18" s="129"/>
      <c r="D18" s="146"/>
      <c r="E18" s="49" t="s">
        <v>22</v>
      </c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160"/>
    </row>
    <row r="19" spans="2:21" s="4" customFormat="1" ht="24" customHeight="1" x14ac:dyDescent="0.25">
      <c r="B19" s="120">
        <v>7</v>
      </c>
      <c r="C19" s="122" t="s">
        <v>23</v>
      </c>
      <c r="D19" s="145"/>
      <c r="E19" s="15" t="s">
        <v>42</v>
      </c>
      <c r="F19" s="92">
        <f t="shared" ref="F19:Q19" si="3">F14*F17</f>
        <v>594.99314128943752</v>
      </c>
      <c r="G19" s="92">
        <f t="shared" si="3"/>
        <v>174.89711934156378</v>
      </c>
      <c r="H19" s="92">
        <f t="shared" si="3"/>
        <v>5.144032921810699</v>
      </c>
      <c r="I19" s="92">
        <f t="shared" si="3"/>
        <v>54.869684499314126</v>
      </c>
      <c r="J19" s="92">
        <f t="shared" si="3"/>
        <v>72.016460905349788</v>
      </c>
      <c r="K19" s="92">
        <f t="shared" si="3"/>
        <v>13.717421124828531</v>
      </c>
      <c r="L19" s="92">
        <f t="shared" si="3"/>
        <v>8.5733882030178314</v>
      </c>
      <c r="M19" s="92">
        <f t="shared" si="3"/>
        <v>924.21124828532231</v>
      </c>
      <c r="N19" s="92">
        <f t="shared" si="3"/>
        <v>465.37602382725237</v>
      </c>
      <c r="O19" s="92">
        <f t="shared" si="3"/>
        <v>72.065238004930777</v>
      </c>
      <c r="P19" s="92">
        <f t="shared" si="3"/>
        <v>0</v>
      </c>
      <c r="Q19" s="92">
        <f t="shared" si="3"/>
        <v>72.065238004930777</v>
      </c>
      <c r="R19" s="92">
        <f>SUM(M19,N19,Q19)</f>
        <v>1461.6525101175055</v>
      </c>
      <c r="S19" s="92">
        <f>S14*S17</f>
        <v>4658.4406294706723</v>
      </c>
      <c r="T19" s="92">
        <f>T14*T17</f>
        <v>3.6324010170722851</v>
      </c>
      <c r="U19" s="149">
        <f>SUM(R19:T20)</f>
        <v>6123.72554060525</v>
      </c>
    </row>
    <row r="20" spans="2:21" s="4" customFormat="1" ht="24" customHeight="1" x14ac:dyDescent="0.25">
      <c r="B20" s="120"/>
      <c r="C20" s="129"/>
      <c r="D20" s="146"/>
      <c r="E20" s="46" t="s">
        <v>24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149"/>
    </row>
    <row r="21" spans="2:21" s="4" customFormat="1" ht="24" customHeight="1" x14ac:dyDescent="0.25">
      <c r="B21" s="45"/>
      <c r="C21" s="50"/>
      <c r="D21" s="27"/>
      <c r="E21" s="49" t="s">
        <v>66</v>
      </c>
      <c r="F21" s="56">
        <v>125.1</v>
      </c>
      <c r="G21" s="56">
        <v>125.1</v>
      </c>
      <c r="H21" s="56">
        <v>125.1</v>
      </c>
      <c r="I21" s="56">
        <v>125.1</v>
      </c>
      <c r="J21" s="56">
        <v>125.1</v>
      </c>
      <c r="K21" s="56">
        <v>125.1</v>
      </c>
      <c r="L21" s="56">
        <v>125.1</v>
      </c>
      <c r="M21" s="56">
        <v>125.1</v>
      </c>
      <c r="N21" s="56">
        <v>124.3</v>
      </c>
      <c r="O21" s="56">
        <v>126.5</v>
      </c>
      <c r="P21" s="56">
        <v>126.5</v>
      </c>
      <c r="Q21" s="56">
        <v>126.5</v>
      </c>
      <c r="R21" s="56"/>
      <c r="S21" s="56">
        <v>118.8</v>
      </c>
      <c r="T21" s="56">
        <v>113.4</v>
      </c>
      <c r="U21" s="34"/>
    </row>
    <row r="22" spans="2:21" s="4" customFormat="1" ht="24" customHeight="1" x14ac:dyDescent="0.25">
      <c r="B22" s="120">
        <v>8</v>
      </c>
      <c r="C22" s="122" t="s">
        <v>25</v>
      </c>
      <c r="D22" s="145"/>
      <c r="E22" s="16" t="s">
        <v>43</v>
      </c>
      <c r="F22" s="93">
        <f>100/F21</f>
        <v>0.79936051159072741</v>
      </c>
      <c r="G22" s="93">
        <f>100/G21</f>
        <v>0.79936051159072741</v>
      </c>
      <c r="H22" s="93">
        <f t="shared" ref="H22:T22" si="4">100/H21</f>
        <v>0.79936051159072741</v>
      </c>
      <c r="I22" s="93">
        <f t="shared" si="4"/>
        <v>0.79936051159072741</v>
      </c>
      <c r="J22" s="93">
        <f t="shared" si="4"/>
        <v>0.79936051159072741</v>
      </c>
      <c r="K22" s="93">
        <f t="shared" si="4"/>
        <v>0.79936051159072741</v>
      </c>
      <c r="L22" s="93">
        <f t="shared" si="4"/>
        <v>0.79936051159072741</v>
      </c>
      <c r="M22" s="93">
        <f t="shared" si="4"/>
        <v>0.79936051159072741</v>
      </c>
      <c r="N22" s="93">
        <f t="shared" si="4"/>
        <v>0.80450522928399038</v>
      </c>
      <c r="O22" s="93">
        <f t="shared" si="4"/>
        <v>0.79051383399209485</v>
      </c>
      <c r="P22" s="93">
        <f t="shared" si="4"/>
        <v>0.79051383399209485</v>
      </c>
      <c r="Q22" s="93">
        <f t="shared" si="4"/>
        <v>0.79051383399209485</v>
      </c>
      <c r="R22" s="93"/>
      <c r="S22" s="93">
        <f t="shared" si="4"/>
        <v>0.84175084175084181</v>
      </c>
      <c r="T22" s="93">
        <f t="shared" si="4"/>
        <v>0.88183421516754845</v>
      </c>
      <c r="U22" s="150"/>
    </row>
    <row r="23" spans="2:21" s="4" customFormat="1" ht="24" customHeight="1" x14ac:dyDescent="0.25">
      <c r="B23" s="120"/>
      <c r="C23" s="129"/>
      <c r="D23" s="146"/>
      <c r="E23" s="46" t="s">
        <v>22</v>
      </c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150"/>
    </row>
    <row r="24" spans="2:21" s="4" customFormat="1" ht="24" customHeight="1" x14ac:dyDescent="0.25">
      <c r="B24" s="120">
        <v>9</v>
      </c>
      <c r="C24" s="122" t="s">
        <v>26</v>
      </c>
      <c r="D24" s="145"/>
      <c r="E24" s="15" t="s">
        <v>44</v>
      </c>
      <c r="F24" s="94">
        <f>F19*F22</f>
        <v>475.61402181409875</v>
      </c>
      <c r="G24" s="94">
        <f>G19*G22</f>
        <v>139.80585079261692</v>
      </c>
      <c r="H24" s="94">
        <f t="shared" ref="H24:T24" si="5">H19*H22</f>
        <v>4.111936788018145</v>
      </c>
      <c r="I24" s="94">
        <f t="shared" si="5"/>
        <v>43.860659072193542</v>
      </c>
      <c r="J24" s="94">
        <f t="shared" si="5"/>
        <v>57.56711503225403</v>
      </c>
      <c r="K24" s="94">
        <f t="shared" si="5"/>
        <v>10.965164768048385</v>
      </c>
      <c r="L24" s="94">
        <f t="shared" si="5"/>
        <v>6.8532279800302405</v>
      </c>
      <c r="M24" s="94">
        <f t="shared" si="5"/>
        <v>738.77797624726009</v>
      </c>
      <c r="N24" s="94">
        <f t="shared" si="5"/>
        <v>374.39744475241542</v>
      </c>
      <c r="O24" s="94">
        <f t="shared" si="5"/>
        <v>56.968567592830652</v>
      </c>
      <c r="P24" s="94">
        <f t="shared" si="5"/>
        <v>0</v>
      </c>
      <c r="Q24" s="94">
        <f t="shared" si="5"/>
        <v>56.968567592830652</v>
      </c>
      <c r="R24" s="94">
        <f>SUM(M24,N24,Q24)</f>
        <v>1170.143988592506</v>
      </c>
      <c r="S24" s="94">
        <f t="shared" si="5"/>
        <v>3921.2463211032596</v>
      </c>
      <c r="T24" s="94">
        <f t="shared" si="5"/>
        <v>3.2031755000637432</v>
      </c>
      <c r="U24" s="148">
        <f>SUM(R24:T25)</f>
        <v>5094.5934851958291</v>
      </c>
    </row>
    <row r="25" spans="2:21" s="4" customFormat="1" ht="24" customHeight="1" x14ac:dyDescent="0.25">
      <c r="B25" s="120"/>
      <c r="C25" s="129"/>
      <c r="D25" s="146"/>
      <c r="E25" s="46" t="s">
        <v>24</v>
      </c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148"/>
    </row>
    <row r="26" spans="2:21" s="4" customFormat="1" ht="24" customHeight="1" x14ac:dyDescent="0.25">
      <c r="B26" s="45"/>
      <c r="C26" s="50"/>
      <c r="D26" s="27"/>
      <c r="E26" s="49" t="s">
        <v>67</v>
      </c>
      <c r="F26" s="55">
        <v>84.4</v>
      </c>
      <c r="G26" s="57">
        <v>84.4</v>
      </c>
      <c r="H26" s="57">
        <v>84.4</v>
      </c>
      <c r="I26" s="57">
        <v>84.4</v>
      </c>
      <c r="J26" s="57">
        <v>84.4</v>
      </c>
      <c r="K26" s="57">
        <v>84.4</v>
      </c>
      <c r="L26" s="57">
        <v>84.4</v>
      </c>
      <c r="M26" s="57">
        <v>84.4</v>
      </c>
      <c r="N26" s="55">
        <v>93.2</v>
      </c>
      <c r="O26" s="55">
        <v>88.4</v>
      </c>
      <c r="P26" s="55">
        <v>88.4</v>
      </c>
      <c r="Q26" s="55">
        <v>88.4</v>
      </c>
      <c r="R26" s="55"/>
      <c r="S26" s="54">
        <v>91.2</v>
      </c>
      <c r="T26" s="55">
        <v>23.7</v>
      </c>
      <c r="U26" s="33"/>
    </row>
    <row r="27" spans="2:21" s="4" customFormat="1" ht="24" customHeight="1" x14ac:dyDescent="0.25">
      <c r="B27" s="120">
        <v>10</v>
      </c>
      <c r="C27" s="122" t="s">
        <v>27</v>
      </c>
      <c r="D27" s="145"/>
      <c r="E27" s="15" t="s">
        <v>45</v>
      </c>
      <c r="F27" s="95">
        <f>100/F26</f>
        <v>1.1848341232227488</v>
      </c>
      <c r="G27" s="95">
        <f t="shared" ref="G27:T27" si="6">100/G26</f>
        <v>1.1848341232227488</v>
      </c>
      <c r="H27" s="95">
        <f t="shared" si="6"/>
        <v>1.1848341232227488</v>
      </c>
      <c r="I27" s="95">
        <f t="shared" si="6"/>
        <v>1.1848341232227488</v>
      </c>
      <c r="J27" s="95">
        <f t="shared" si="6"/>
        <v>1.1848341232227488</v>
      </c>
      <c r="K27" s="95">
        <f t="shared" si="6"/>
        <v>1.1848341232227488</v>
      </c>
      <c r="L27" s="95">
        <f t="shared" si="6"/>
        <v>1.1848341232227488</v>
      </c>
      <c r="M27" s="95">
        <f t="shared" si="6"/>
        <v>1.1848341232227488</v>
      </c>
      <c r="N27" s="95">
        <f t="shared" si="6"/>
        <v>1.0729613733905579</v>
      </c>
      <c r="O27" s="95">
        <f t="shared" si="6"/>
        <v>1.1312217194570136</v>
      </c>
      <c r="P27" s="95">
        <f t="shared" si="6"/>
        <v>1.1312217194570136</v>
      </c>
      <c r="Q27" s="95">
        <f t="shared" si="6"/>
        <v>1.1312217194570136</v>
      </c>
      <c r="R27" s="95"/>
      <c r="S27" s="95">
        <f t="shared" si="6"/>
        <v>1.0964912280701753</v>
      </c>
      <c r="T27" s="95">
        <f t="shared" si="6"/>
        <v>4.2194092827004219</v>
      </c>
      <c r="U27" s="150"/>
    </row>
    <row r="28" spans="2:21" s="4" customFormat="1" ht="24" customHeight="1" x14ac:dyDescent="0.25">
      <c r="B28" s="120"/>
      <c r="C28" s="129"/>
      <c r="D28" s="146"/>
      <c r="E28" s="46" t="s">
        <v>22</v>
      </c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150"/>
    </row>
    <row r="29" spans="2:21" s="4" customFormat="1" ht="24" customHeight="1" x14ac:dyDescent="0.25">
      <c r="B29" s="120">
        <v>11</v>
      </c>
      <c r="C29" s="122" t="s">
        <v>28</v>
      </c>
      <c r="D29" s="145"/>
      <c r="E29" s="15" t="s">
        <v>29</v>
      </c>
      <c r="F29" s="97">
        <f>F24*F27</f>
        <v>563.52372252855298</v>
      </c>
      <c r="G29" s="97">
        <f t="shared" ref="G29:T29" si="7">G24*G27</f>
        <v>165.64674264528071</v>
      </c>
      <c r="H29" s="97">
        <f t="shared" si="7"/>
        <v>4.8719630189788452</v>
      </c>
      <c r="I29" s="97">
        <f t="shared" si="7"/>
        <v>51.967605535774339</v>
      </c>
      <c r="J29" s="97">
        <f t="shared" si="7"/>
        <v>68.207482265703831</v>
      </c>
      <c r="K29" s="97">
        <f t="shared" si="7"/>
        <v>12.991901383943585</v>
      </c>
      <c r="L29" s="97">
        <f t="shared" si="7"/>
        <v>8.1199383649647405</v>
      </c>
      <c r="M29" s="97">
        <f t="shared" si="7"/>
        <v>875.32935574319913</v>
      </c>
      <c r="N29" s="97">
        <f t="shared" si="7"/>
        <v>401.71399651546716</v>
      </c>
      <c r="O29" s="97">
        <f t="shared" si="7"/>
        <v>64.444080987364984</v>
      </c>
      <c r="P29" s="97">
        <f t="shared" si="7"/>
        <v>0</v>
      </c>
      <c r="Q29" s="97">
        <f t="shared" si="7"/>
        <v>64.444080987364984</v>
      </c>
      <c r="R29" s="96">
        <f>SUM(M29,N29,Q29)</f>
        <v>1341.4874332460313</v>
      </c>
      <c r="S29" s="97">
        <f t="shared" si="7"/>
        <v>4299.6121941921701</v>
      </c>
      <c r="T29" s="97">
        <f t="shared" si="7"/>
        <v>13.515508439087524</v>
      </c>
      <c r="U29" s="147">
        <f>SUM(R29:T30)</f>
        <v>5654.6151358772886</v>
      </c>
    </row>
    <row r="30" spans="2:21" s="4" customFormat="1" ht="24" customHeight="1" x14ac:dyDescent="0.25">
      <c r="B30" s="120"/>
      <c r="C30" s="129"/>
      <c r="D30" s="146"/>
      <c r="E30" s="46" t="s">
        <v>24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6"/>
      <c r="S30" s="97"/>
      <c r="T30" s="97"/>
      <c r="U30" s="147"/>
    </row>
    <row r="31" spans="2:21" s="4" customFormat="1" ht="24" customHeight="1" x14ac:dyDescent="0.25">
      <c r="B31" s="120">
        <v>12</v>
      </c>
      <c r="C31" s="122" t="s">
        <v>30</v>
      </c>
      <c r="D31" s="123"/>
      <c r="E31" s="141" t="s">
        <v>31</v>
      </c>
      <c r="F31" s="59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143"/>
    </row>
    <row r="32" spans="2:21" s="4" customFormat="1" ht="24" customHeight="1" thickBot="1" x14ac:dyDescent="0.3">
      <c r="B32" s="121"/>
      <c r="C32" s="124"/>
      <c r="D32" s="125"/>
      <c r="E32" s="142"/>
      <c r="F32" s="62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144"/>
    </row>
    <row r="33" spans="2:21" s="4" customFormat="1" ht="24" customHeight="1" x14ac:dyDescent="0.25">
      <c r="B33" s="136">
        <v>13</v>
      </c>
      <c r="C33" s="137" t="s">
        <v>32</v>
      </c>
      <c r="D33" s="138"/>
      <c r="E33" s="19" t="s">
        <v>46</v>
      </c>
      <c r="F33" s="14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140"/>
      <c r="T33" s="140"/>
      <c r="U33" s="139"/>
    </row>
    <row r="34" spans="2:21" s="4" customFormat="1" ht="24" customHeight="1" x14ac:dyDescent="0.25">
      <c r="B34" s="120"/>
      <c r="C34" s="129"/>
      <c r="D34" s="130"/>
      <c r="E34" s="13" t="s">
        <v>22</v>
      </c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118"/>
    </row>
    <row r="35" spans="2:21" s="4" customFormat="1" ht="24" customHeight="1" x14ac:dyDescent="0.25">
      <c r="B35" s="120">
        <v>14</v>
      </c>
      <c r="C35" s="122" t="s">
        <v>33</v>
      </c>
      <c r="D35" s="123"/>
      <c r="E35" s="13" t="s">
        <v>47</v>
      </c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118"/>
    </row>
    <row r="36" spans="2:21" s="4" customFormat="1" ht="24" customHeight="1" thickBot="1" x14ac:dyDescent="0.3">
      <c r="B36" s="121"/>
      <c r="C36" s="124"/>
      <c r="D36" s="125"/>
      <c r="E36" s="21" t="s">
        <v>12</v>
      </c>
      <c r="F36" s="132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132"/>
      <c r="T36" s="132"/>
      <c r="U36" s="119"/>
    </row>
    <row r="37" spans="2:21" s="4" customFormat="1" ht="24" customHeight="1" x14ac:dyDescent="0.25">
      <c r="B37" s="136">
        <v>15</v>
      </c>
      <c r="C37" s="137" t="s">
        <v>34</v>
      </c>
      <c r="D37" s="138"/>
      <c r="E37" s="19" t="s">
        <v>48</v>
      </c>
      <c r="F37" s="65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7"/>
      <c r="U37" s="139"/>
    </row>
    <row r="38" spans="2:21" s="4" customFormat="1" ht="24" customHeight="1" x14ac:dyDescent="0.25">
      <c r="B38" s="120"/>
      <c r="C38" s="129"/>
      <c r="D38" s="130"/>
      <c r="E38" s="13" t="s">
        <v>22</v>
      </c>
      <c r="F38" s="68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70"/>
      <c r="U38" s="118"/>
    </row>
    <row r="39" spans="2:21" s="4" customFormat="1" ht="24" customHeight="1" x14ac:dyDescent="0.25">
      <c r="B39" s="120">
        <v>16</v>
      </c>
      <c r="C39" s="122" t="s">
        <v>35</v>
      </c>
      <c r="D39" s="123"/>
      <c r="E39" s="13" t="s">
        <v>49</v>
      </c>
      <c r="F39" s="59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1"/>
      <c r="U39" s="118"/>
    </row>
    <row r="40" spans="2:21" s="4" customFormat="1" ht="24" customHeight="1" thickBot="1" x14ac:dyDescent="0.3">
      <c r="B40" s="121"/>
      <c r="C40" s="124"/>
      <c r="D40" s="125"/>
      <c r="E40" s="21" t="s">
        <v>36</v>
      </c>
      <c r="F40" s="62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4"/>
      <c r="U40" s="119"/>
    </row>
    <row r="41" spans="2:21" s="4" customFormat="1" ht="24" customHeight="1" x14ac:dyDescent="0.25">
      <c r="B41" s="126">
        <v>17</v>
      </c>
      <c r="C41" s="127" t="s">
        <v>37</v>
      </c>
      <c r="D41" s="128"/>
      <c r="E41" s="46" t="s">
        <v>50</v>
      </c>
      <c r="F41" s="65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7"/>
      <c r="U41" s="131"/>
    </row>
    <row r="42" spans="2:21" s="4" customFormat="1" ht="24" customHeight="1" x14ac:dyDescent="0.25">
      <c r="B42" s="120"/>
      <c r="C42" s="129"/>
      <c r="D42" s="130"/>
      <c r="E42" s="13" t="s">
        <v>22</v>
      </c>
      <c r="F42" s="68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70"/>
      <c r="U42" s="118"/>
    </row>
    <row r="43" spans="2:21" s="4" customFormat="1" ht="24" customHeight="1" x14ac:dyDescent="0.25">
      <c r="B43" s="120">
        <v>18</v>
      </c>
      <c r="C43" s="122" t="s">
        <v>38</v>
      </c>
      <c r="D43" s="123"/>
      <c r="E43" s="13" t="s">
        <v>51</v>
      </c>
      <c r="F43" s="59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1"/>
      <c r="U43" s="118"/>
    </row>
    <row r="44" spans="2:21" s="4" customFormat="1" ht="24" customHeight="1" thickBot="1" x14ac:dyDescent="0.3">
      <c r="B44" s="121"/>
      <c r="C44" s="124"/>
      <c r="D44" s="125"/>
      <c r="E44" s="21" t="s">
        <v>36</v>
      </c>
      <c r="F44" s="62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4"/>
      <c r="U44" s="119"/>
    </row>
    <row r="45" spans="2:21" s="4" customFormat="1" ht="15" customHeight="1" x14ac:dyDescent="0.25">
      <c r="B45" s="102" t="s">
        <v>5</v>
      </c>
      <c r="C45" s="103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3"/>
    </row>
    <row r="46" spans="2:21" s="4" customFormat="1" ht="48" customHeight="1" thickBot="1" x14ac:dyDescent="0.3">
      <c r="B46" s="104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6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tabSelected="1" topLeftCell="A13"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1" t="s">
        <v>76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3"/>
      <c r="U2" s="164"/>
    </row>
    <row r="3" spans="2:21" s="3" customFormat="1" ht="24" customHeight="1" thickBot="1" x14ac:dyDescent="0.3">
      <c r="B3" s="109" t="s">
        <v>0</v>
      </c>
      <c r="C3" s="73"/>
      <c r="D3" s="114" t="s">
        <v>71</v>
      </c>
      <c r="E3" s="115"/>
      <c r="F3" s="71" t="s">
        <v>13</v>
      </c>
      <c r="G3" s="72"/>
      <c r="H3" s="72"/>
      <c r="I3" s="73"/>
      <c r="J3" s="80" t="s">
        <v>75</v>
      </c>
      <c r="K3" s="81"/>
      <c r="L3" s="81"/>
      <c r="M3" s="81"/>
      <c r="N3" s="81"/>
      <c r="O3" s="81"/>
      <c r="P3" s="81"/>
      <c r="Q3" s="81"/>
      <c r="R3" s="81"/>
      <c r="S3" s="81"/>
      <c r="T3" s="81"/>
      <c r="U3" s="82"/>
    </row>
    <row r="4" spans="2:21" s="3" customFormat="1" ht="24" customHeight="1" x14ac:dyDescent="0.25">
      <c r="B4" s="5" t="s">
        <v>1</v>
      </c>
      <c r="C4" s="6"/>
      <c r="D4" s="116">
        <v>43878</v>
      </c>
      <c r="E4" s="117"/>
      <c r="F4" s="74" t="s">
        <v>14</v>
      </c>
      <c r="G4" s="75"/>
      <c r="H4" s="75"/>
      <c r="I4" s="76"/>
      <c r="J4" s="83" t="s">
        <v>74</v>
      </c>
      <c r="K4" s="84"/>
      <c r="L4" s="84"/>
      <c r="M4" s="84"/>
      <c r="N4" s="84"/>
      <c r="O4" s="84"/>
      <c r="P4" s="84"/>
      <c r="Q4" s="84"/>
      <c r="R4" s="84"/>
      <c r="S4" s="84"/>
      <c r="T4" s="84"/>
      <c r="U4" s="85"/>
    </row>
    <row r="5" spans="2:21" s="3" customFormat="1" ht="24" customHeight="1" x14ac:dyDescent="0.25">
      <c r="B5" s="7" t="s">
        <v>2</v>
      </c>
      <c r="C5" s="8"/>
      <c r="D5" s="168" t="s">
        <v>79</v>
      </c>
      <c r="E5" s="169"/>
      <c r="F5" s="77" t="s">
        <v>15</v>
      </c>
      <c r="G5" s="78"/>
      <c r="H5" s="78"/>
      <c r="I5" s="79"/>
      <c r="J5" s="86" t="s">
        <v>78</v>
      </c>
      <c r="K5" s="87"/>
      <c r="L5" s="87"/>
      <c r="M5" s="87"/>
      <c r="N5" s="87"/>
      <c r="O5" s="87"/>
      <c r="P5" s="87"/>
      <c r="Q5" s="87"/>
      <c r="R5" s="87"/>
      <c r="S5" s="87"/>
      <c r="T5" s="87"/>
      <c r="U5" s="88"/>
    </row>
    <row r="6" spans="2:21" s="3" customFormat="1" ht="24" customHeight="1" thickBot="1" x14ac:dyDescent="0.3">
      <c r="B6" s="9" t="s">
        <v>3</v>
      </c>
      <c r="C6" s="10"/>
      <c r="D6" s="165" t="s">
        <v>64</v>
      </c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6"/>
      <c r="U6" s="167"/>
    </row>
    <row r="7" spans="2:21" s="3" customFormat="1" ht="24" customHeight="1" thickBot="1" x14ac:dyDescent="0.3">
      <c r="B7" s="11" t="s">
        <v>4</v>
      </c>
      <c r="C7" s="12"/>
      <c r="D7" s="170"/>
      <c r="E7" s="171"/>
      <c r="F7" s="71" t="s">
        <v>16</v>
      </c>
      <c r="G7" s="72"/>
      <c r="H7" s="72"/>
      <c r="I7" s="73"/>
      <c r="J7" s="89">
        <v>43879</v>
      </c>
      <c r="K7" s="81"/>
      <c r="L7" s="81"/>
      <c r="M7" s="81"/>
      <c r="N7" s="81"/>
      <c r="O7" s="81"/>
      <c r="P7" s="81"/>
      <c r="Q7" s="81"/>
      <c r="R7" s="81"/>
      <c r="S7" s="81"/>
      <c r="T7" s="81"/>
      <c r="U7" s="82"/>
    </row>
    <row r="8" spans="2:21" s="3" customFormat="1" ht="24" customHeight="1" x14ac:dyDescent="0.25">
      <c r="B8" s="47">
        <v>1</v>
      </c>
      <c r="C8" s="177" t="s">
        <v>6</v>
      </c>
      <c r="D8" s="178"/>
      <c r="E8" s="179"/>
      <c r="F8" s="151" t="s">
        <v>72</v>
      </c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2"/>
      <c r="U8" s="153"/>
    </row>
    <row r="9" spans="2:21" s="3" customFormat="1" ht="24" customHeight="1" x14ac:dyDescent="0.25">
      <c r="B9" s="45">
        <v>2</v>
      </c>
      <c r="C9" s="107" t="s">
        <v>7</v>
      </c>
      <c r="D9" s="108"/>
      <c r="E9" s="13" t="s">
        <v>39</v>
      </c>
      <c r="F9" s="154" t="s">
        <v>69</v>
      </c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5"/>
      <c r="U9" s="156"/>
    </row>
    <row r="10" spans="2:21" s="3" customFormat="1" ht="24" customHeight="1" x14ac:dyDescent="0.25">
      <c r="B10" s="45">
        <v>3</v>
      </c>
      <c r="C10" s="107" t="s">
        <v>8</v>
      </c>
      <c r="D10" s="176"/>
      <c r="E10" s="108"/>
      <c r="F10" s="154" t="s">
        <v>69</v>
      </c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5"/>
      <c r="U10" s="156"/>
    </row>
    <row r="11" spans="2:21" s="3" customFormat="1" ht="24" customHeight="1" thickBot="1" x14ac:dyDescent="0.3">
      <c r="B11" s="48">
        <v>4</v>
      </c>
      <c r="C11" s="173" t="s">
        <v>9</v>
      </c>
      <c r="D11" s="174"/>
      <c r="E11" s="175"/>
      <c r="F11" s="157" t="s">
        <v>73</v>
      </c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8"/>
      <c r="U11" s="159"/>
    </row>
    <row r="12" spans="2:21" s="3" customFormat="1" ht="18" customHeight="1" x14ac:dyDescent="0.25">
      <c r="B12" s="110"/>
      <c r="C12" s="66"/>
      <c r="D12" s="66"/>
      <c r="E12" s="67"/>
      <c r="F12" s="133" t="s">
        <v>19</v>
      </c>
      <c r="G12" s="134"/>
      <c r="H12" s="134"/>
      <c r="I12" s="134"/>
      <c r="J12" s="134"/>
      <c r="K12" s="134"/>
      <c r="L12" s="135"/>
      <c r="M12" s="53" t="s">
        <v>19</v>
      </c>
      <c r="N12" s="19" t="s">
        <v>21</v>
      </c>
      <c r="O12" s="133" t="s">
        <v>20</v>
      </c>
      <c r="P12" s="135"/>
      <c r="Q12" s="52" t="s">
        <v>20</v>
      </c>
      <c r="R12" s="51" t="s">
        <v>61</v>
      </c>
      <c r="S12" s="98" t="s">
        <v>17</v>
      </c>
      <c r="T12" s="98" t="s">
        <v>18</v>
      </c>
      <c r="U12" s="180" t="s">
        <v>70</v>
      </c>
    </row>
    <row r="13" spans="2:21" s="3" customFormat="1" ht="18" customHeight="1" x14ac:dyDescent="0.25">
      <c r="B13" s="111"/>
      <c r="C13" s="69"/>
      <c r="D13" s="69"/>
      <c r="E13" s="70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99"/>
      <c r="T13" s="99"/>
      <c r="U13" s="181"/>
    </row>
    <row r="14" spans="2:21" s="4" customFormat="1" ht="24" customHeight="1" x14ac:dyDescent="0.25">
      <c r="B14" s="120">
        <v>5</v>
      </c>
      <c r="C14" s="122" t="s">
        <v>10</v>
      </c>
      <c r="D14" s="123"/>
      <c r="E14" s="15" t="s">
        <v>40</v>
      </c>
      <c r="F14" s="182">
        <v>409</v>
      </c>
      <c r="G14" s="182">
        <v>74</v>
      </c>
      <c r="H14" s="182">
        <v>11</v>
      </c>
      <c r="I14" s="182">
        <v>28</v>
      </c>
      <c r="J14" s="182">
        <v>49</v>
      </c>
      <c r="K14" s="182">
        <v>3</v>
      </c>
      <c r="L14" s="182">
        <v>12</v>
      </c>
      <c r="M14" s="182">
        <f>SUM(F14:L15)</f>
        <v>586</v>
      </c>
      <c r="N14" s="182">
        <v>303</v>
      </c>
      <c r="O14" s="182">
        <v>23</v>
      </c>
      <c r="P14" s="182">
        <v>0</v>
      </c>
      <c r="Q14" s="182">
        <f>SUM(O14:P15)</f>
        <v>23</v>
      </c>
      <c r="R14" s="182">
        <f>SUM(M14,N14,Q14)</f>
        <v>912</v>
      </c>
      <c r="S14" s="183">
        <v>2318</v>
      </c>
      <c r="T14" s="182">
        <v>5</v>
      </c>
      <c r="U14" s="184">
        <f>SUM(R14:T15)</f>
        <v>3235</v>
      </c>
    </row>
    <row r="15" spans="2:21" s="4" customFormat="1" ht="24" customHeight="1" x14ac:dyDescent="0.25">
      <c r="B15" s="120"/>
      <c r="C15" s="129"/>
      <c r="D15" s="130"/>
      <c r="E15" s="46" t="s">
        <v>12</v>
      </c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3"/>
      <c r="T15" s="182"/>
      <c r="U15" s="184"/>
    </row>
    <row r="16" spans="2:21" s="4" customFormat="1" ht="24" customHeight="1" x14ac:dyDescent="0.25">
      <c r="B16" s="45"/>
      <c r="C16" s="50"/>
      <c r="D16" s="27"/>
      <c r="E16" s="49" t="s">
        <v>65</v>
      </c>
      <c r="F16" s="57">
        <f>7.64+8.61+8.86+8.8+7.92+6.83+5.49+4.17</f>
        <v>58.32</v>
      </c>
      <c r="G16" s="57">
        <f t="shared" ref="G16:M16" si="0">7.64+8.61+8.86+8.8+7.92+6.83+5.49+4.17</f>
        <v>58.32</v>
      </c>
      <c r="H16" s="57">
        <f t="shared" si="0"/>
        <v>58.32</v>
      </c>
      <c r="I16" s="57">
        <f t="shared" si="0"/>
        <v>58.32</v>
      </c>
      <c r="J16" s="57">
        <f t="shared" si="0"/>
        <v>58.32</v>
      </c>
      <c r="K16" s="57">
        <f t="shared" si="0"/>
        <v>58.32</v>
      </c>
      <c r="L16" s="57">
        <f t="shared" si="0"/>
        <v>58.32</v>
      </c>
      <c r="M16" s="57">
        <f t="shared" si="0"/>
        <v>58.32</v>
      </c>
      <c r="N16" s="57">
        <f>6+6.83+7.36+7.66+7.35+6.92+6.24+5.36</f>
        <v>53.720000000000006</v>
      </c>
      <c r="O16" s="57">
        <f>7.48+6.34+5.82+5.27+6.74+8.18+6.67+6.23</f>
        <v>52.730000000000004</v>
      </c>
      <c r="P16" s="57">
        <f t="shared" ref="P16:Q16" si="1">7.48+6.34+5.82+5.27+6.74+8.18+6.67+6.23</f>
        <v>52.730000000000004</v>
      </c>
      <c r="Q16" s="57">
        <f t="shared" si="1"/>
        <v>52.730000000000004</v>
      </c>
      <c r="R16" s="57"/>
      <c r="S16" s="56">
        <f>6.82+6.43+6.15+5.88+6.66+8+8.35+7.63</f>
        <v>55.92</v>
      </c>
      <c r="T16" s="57">
        <f>7.09+7.54+6.11+5.38+6.47+7.69+7.61+7.17</f>
        <v>55.059999999999995</v>
      </c>
      <c r="U16" s="33"/>
    </row>
    <row r="17" spans="2:21" s="4" customFormat="1" ht="24" customHeight="1" x14ac:dyDescent="0.25">
      <c r="B17" s="120">
        <v>6</v>
      </c>
      <c r="C17" s="122" t="s">
        <v>11</v>
      </c>
      <c r="D17" s="145"/>
      <c r="E17" s="16" t="s">
        <v>41</v>
      </c>
      <c r="F17" s="91">
        <f t="shared" ref="F17:Q17" si="2">100/F16</f>
        <v>1.7146776406035664</v>
      </c>
      <c r="G17" s="91">
        <f t="shared" si="2"/>
        <v>1.7146776406035664</v>
      </c>
      <c r="H17" s="91">
        <f t="shared" si="2"/>
        <v>1.7146776406035664</v>
      </c>
      <c r="I17" s="91">
        <f t="shared" si="2"/>
        <v>1.7146776406035664</v>
      </c>
      <c r="J17" s="91">
        <f t="shared" si="2"/>
        <v>1.7146776406035664</v>
      </c>
      <c r="K17" s="91">
        <f t="shared" si="2"/>
        <v>1.7146776406035664</v>
      </c>
      <c r="L17" s="91">
        <f t="shared" si="2"/>
        <v>1.7146776406035664</v>
      </c>
      <c r="M17" s="91">
        <f t="shared" si="2"/>
        <v>1.7146776406035664</v>
      </c>
      <c r="N17" s="91">
        <f t="shared" si="2"/>
        <v>1.8615040953090094</v>
      </c>
      <c r="O17" s="91">
        <f t="shared" si="2"/>
        <v>1.8964536317087046</v>
      </c>
      <c r="P17" s="91">
        <f t="shared" si="2"/>
        <v>1.8964536317087046</v>
      </c>
      <c r="Q17" s="91">
        <f t="shared" si="2"/>
        <v>1.8964536317087046</v>
      </c>
      <c r="R17" s="91"/>
      <c r="S17" s="91">
        <f>100/S16</f>
        <v>1.7882689556509299</v>
      </c>
      <c r="T17" s="91">
        <f>100/T16</f>
        <v>1.8162005085361426</v>
      </c>
      <c r="U17" s="160"/>
    </row>
    <row r="18" spans="2:21" s="4" customFormat="1" ht="24" customHeight="1" x14ac:dyDescent="0.25">
      <c r="B18" s="120"/>
      <c r="C18" s="129"/>
      <c r="D18" s="146"/>
      <c r="E18" s="49" t="s">
        <v>22</v>
      </c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160"/>
    </row>
    <row r="19" spans="2:21" s="4" customFormat="1" ht="24" customHeight="1" x14ac:dyDescent="0.25">
      <c r="B19" s="120">
        <v>7</v>
      </c>
      <c r="C19" s="122" t="s">
        <v>23</v>
      </c>
      <c r="D19" s="145"/>
      <c r="E19" s="15" t="s">
        <v>42</v>
      </c>
      <c r="F19" s="92">
        <f t="shared" ref="F19:Q19" si="3">F14*F17</f>
        <v>701.30315500685867</v>
      </c>
      <c r="G19" s="92">
        <f t="shared" si="3"/>
        <v>126.88614540466392</v>
      </c>
      <c r="H19" s="92">
        <f t="shared" si="3"/>
        <v>18.861454046639231</v>
      </c>
      <c r="I19" s="92">
        <f t="shared" si="3"/>
        <v>48.010973936899859</v>
      </c>
      <c r="J19" s="92">
        <f t="shared" si="3"/>
        <v>84.019204389574753</v>
      </c>
      <c r="K19" s="92">
        <f t="shared" si="3"/>
        <v>5.144032921810699</v>
      </c>
      <c r="L19" s="92">
        <f t="shared" si="3"/>
        <v>20.576131687242796</v>
      </c>
      <c r="M19" s="92">
        <f t="shared" si="3"/>
        <v>1004.8010973936899</v>
      </c>
      <c r="N19" s="92">
        <f t="shared" si="3"/>
        <v>564.03574087862989</v>
      </c>
      <c r="O19" s="92">
        <f t="shared" si="3"/>
        <v>43.618433529300205</v>
      </c>
      <c r="P19" s="92">
        <f t="shared" si="3"/>
        <v>0</v>
      </c>
      <c r="Q19" s="92">
        <f t="shared" si="3"/>
        <v>43.618433529300205</v>
      </c>
      <c r="R19" s="92">
        <f>SUM(M19,N19,Q19)</f>
        <v>1612.4552718016198</v>
      </c>
      <c r="S19" s="92">
        <f>S14*S17</f>
        <v>4145.2074391988554</v>
      </c>
      <c r="T19" s="92">
        <f>T14*T17</f>
        <v>9.0810025426807126</v>
      </c>
      <c r="U19" s="149">
        <f>SUM(R19:T20)</f>
        <v>5766.7437135431564</v>
      </c>
    </row>
    <row r="20" spans="2:21" s="4" customFormat="1" ht="24" customHeight="1" x14ac:dyDescent="0.25">
      <c r="B20" s="120"/>
      <c r="C20" s="129"/>
      <c r="D20" s="146"/>
      <c r="E20" s="46" t="s">
        <v>24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149"/>
    </row>
    <row r="21" spans="2:21" s="4" customFormat="1" ht="24" customHeight="1" x14ac:dyDescent="0.25">
      <c r="B21" s="45"/>
      <c r="C21" s="50"/>
      <c r="D21" s="27"/>
      <c r="E21" s="49" t="s">
        <v>66</v>
      </c>
      <c r="F21" s="56">
        <v>126.7</v>
      </c>
      <c r="G21" s="56">
        <v>126.7</v>
      </c>
      <c r="H21" s="56">
        <v>126.7</v>
      </c>
      <c r="I21" s="56">
        <v>126.7</v>
      </c>
      <c r="J21" s="56">
        <v>126.7</v>
      </c>
      <c r="K21" s="56">
        <v>126.7</v>
      </c>
      <c r="L21" s="56">
        <v>126.7</v>
      </c>
      <c r="M21" s="56">
        <v>126.7</v>
      </c>
      <c r="N21" s="56">
        <v>136.80000000000001</v>
      </c>
      <c r="O21" s="56">
        <v>117.1</v>
      </c>
      <c r="P21" s="56">
        <v>117.1</v>
      </c>
      <c r="Q21" s="56">
        <v>117.1</v>
      </c>
      <c r="R21" s="56"/>
      <c r="S21" s="56">
        <v>106.4</v>
      </c>
      <c r="T21" s="56">
        <v>104.3</v>
      </c>
      <c r="U21" s="34"/>
    </row>
    <row r="22" spans="2:21" s="4" customFormat="1" ht="24" customHeight="1" x14ac:dyDescent="0.25">
      <c r="B22" s="120">
        <v>8</v>
      </c>
      <c r="C22" s="122" t="s">
        <v>25</v>
      </c>
      <c r="D22" s="145"/>
      <c r="E22" s="16" t="s">
        <v>43</v>
      </c>
      <c r="F22" s="93">
        <f>100/F21</f>
        <v>0.78926598263614833</v>
      </c>
      <c r="G22" s="93">
        <f>100/G21</f>
        <v>0.78926598263614833</v>
      </c>
      <c r="H22" s="93">
        <f t="shared" ref="H22:T22" si="4">100/H21</f>
        <v>0.78926598263614833</v>
      </c>
      <c r="I22" s="93">
        <f t="shared" si="4"/>
        <v>0.78926598263614833</v>
      </c>
      <c r="J22" s="93">
        <f t="shared" si="4"/>
        <v>0.78926598263614833</v>
      </c>
      <c r="K22" s="93">
        <f t="shared" si="4"/>
        <v>0.78926598263614833</v>
      </c>
      <c r="L22" s="93">
        <f t="shared" si="4"/>
        <v>0.78926598263614833</v>
      </c>
      <c r="M22" s="93">
        <f t="shared" si="4"/>
        <v>0.78926598263614833</v>
      </c>
      <c r="N22" s="93">
        <f t="shared" si="4"/>
        <v>0.73099415204678353</v>
      </c>
      <c r="O22" s="93">
        <f t="shared" si="4"/>
        <v>0.8539709649871905</v>
      </c>
      <c r="P22" s="93">
        <f t="shared" si="4"/>
        <v>0.8539709649871905</v>
      </c>
      <c r="Q22" s="93">
        <f t="shared" si="4"/>
        <v>0.8539709649871905</v>
      </c>
      <c r="R22" s="93"/>
      <c r="S22" s="93">
        <f t="shared" si="4"/>
        <v>0.93984962406015038</v>
      </c>
      <c r="T22" s="93">
        <f t="shared" si="4"/>
        <v>0.95877277085330781</v>
      </c>
      <c r="U22" s="150"/>
    </row>
    <row r="23" spans="2:21" s="4" customFormat="1" ht="24" customHeight="1" x14ac:dyDescent="0.25">
      <c r="B23" s="120"/>
      <c r="C23" s="129"/>
      <c r="D23" s="146"/>
      <c r="E23" s="46" t="s">
        <v>22</v>
      </c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150"/>
    </row>
    <row r="24" spans="2:21" s="4" customFormat="1" ht="24" customHeight="1" x14ac:dyDescent="0.25">
      <c r="B24" s="120">
        <v>9</v>
      </c>
      <c r="C24" s="122" t="s">
        <v>26</v>
      </c>
      <c r="D24" s="145"/>
      <c r="E24" s="15" t="s">
        <v>44</v>
      </c>
      <c r="F24" s="94">
        <f>F19*F22</f>
        <v>553.51472376231936</v>
      </c>
      <c r="G24" s="94">
        <f>G19*G22</f>
        <v>100.14691823572527</v>
      </c>
      <c r="H24" s="94">
        <f t="shared" ref="H24:T24" si="5">H19*H22</f>
        <v>14.886704062067269</v>
      </c>
      <c r="I24" s="94">
        <f t="shared" si="5"/>
        <v>37.893428521625772</v>
      </c>
      <c r="J24" s="94">
        <f t="shared" si="5"/>
        <v>66.313499912845103</v>
      </c>
      <c r="K24" s="94">
        <f t="shared" si="5"/>
        <v>4.0600101987456183</v>
      </c>
      <c r="L24" s="94">
        <f t="shared" si="5"/>
        <v>16.240040794982473</v>
      </c>
      <c r="M24" s="94">
        <f t="shared" si="5"/>
        <v>793.05532548831081</v>
      </c>
      <c r="N24" s="94">
        <f t="shared" si="5"/>
        <v>412.30682812765338</v>
      </c>
      <c r="O24" s="94">
        <f t="shared" si="5"/>
        <v>37.248875772246123</v>
      </c>
      <c r="P24" s="94">
        <f t="shared" si="5"/>
        <v>0</v>
      </c>
      <c r="Q24" s="94">
        <f t="shared" si="5"/>
        <v>37.248875772246123</v>
      </c>
      <c r="R24" s="94">
        <f>SUM(M24,N24,Q24)</f>
        <v>1242.6110293882102</v>
      </c>
      <c r="S24" s="94">
        <f t="shared" si="5"/>
        <v>3895.8716533823826</v>
      </c>
      <c r="T24" s="94">
        <f t="shared" si="5"/>
        <v>8.7066179699719211</v>
      </c>
      <c r="U24" s="148">
        <f>SUM(R24:T25)</f>
        <v>5147.1893007405652</v>
      </c>
    </row>
    <row r="25" spans="2:21" s="4" customFormat="1" ht="24" customHeight="1" x14ac:dyDescent="0.25">
      <c r="B25" s="120"/>
      <c r="C25" s="129"/>
      <c r="D25" s="146"/>
      <c r="E25" s="46" t="s">
        <v>24</v>
      </c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148"/>
    </row>
    <row r="26" spans="2:21" s="4" customFormat="1" ht="24" customHeight="1" x14ac:dyDescent="0.25">
      <c r="B26" s="45"/>
      <c r="C26" s="50"/>
      <c r="D26" s="27"/>
      <c r="E26" s="49" t="s">
        <v>67</v>
      </c>
      <c r="F26" s="57">
        <v>84.4</v>
      </c>
      <c r="G26" s="57">
        <v>84.4</v>
      </c>
      <c r="H26" s="57">
        <v>84.4</v>
      </c>
      <c r="I26" s="57">
        <v>84.4</v>
      </c>
      <c r="J26" s="57">
        <v>84.4</v>
      </c>
      <c r="K26" s="57">
        <v>84.4</v>
      </c>
      <c r="L26" s="57">
        <v>84.4</v>
      </c>
      <c r="M26" s="57">
        <v>84.4</v>
      </c>
      <c r="N26" s="57">
        <v>93.2</v>
      </c>
      <c r="O26" s="57">
        <v>88.4</v>
      </c>
      <c r="P26" s="57">
        <v>88.4</v>
      </c>
      <c r="Q26" s="57">
        <v>88.4</v>
      </c>
      <c r="R26" s="57"/>
      <c r="S26" s="56">
        <v>91.2</v>
      </c>
      <c r="T26" s="57">
        <v>23.7</v>
      </c>
      <c r="U26" s="33"/>
    </row>
    <row r="27" spans="2:21" s="4" customFormat="1" ht="24" customHeight="1" x14ac:dyDescent="0.25">
      <c r="B27" s="120">
        <v>10</v>
      </c>
      <c r="C27" s="122" t="s">
        <v>27</v>
      </c>
      <c r="D27" s="145"/>
      <c r="E27" s="15" t="s">
        <v>45</v>
      </c>
      <c r="F27" s="93">
        <f>100/F26</f>
        <v>1.1848341232227488</v>
      </c>
      <c r="G27" s="93">
        <f t="shared" ref="G27:T27" si="6">100/G26</f>
        <v>1.1848341232227488</v>
      </c>
      <c r="H27" s="93">
        <f t="shared" si="6"/>
        <v>1.1848341232227488</v>
      </c>
      <c r="I27" s="93">
        <f t="shared" si="6"/>
        <v>1.1848341232227488</v>
      </c>
      <c r="J27" s="93">
        <f t="shared" si="6"/>
        <v>1.1848341232227488</v>
      </c>
      <c r="K27" s="93">
        <f t="shared" si="6"/>
        <v>1.1848341232227488</v>
      </c>
      <c r="L27" s="93">
        <f t="shared" si="6"/>
        <v>1.1848341232227488</v>
      </c>
      <c r="M27" s="93">
        <f t="shared" si="6"/>
        <v>1.1848341232227488</v>
      </c>
      <c r="N27" s="93">
        <f t="shared" si="6"/>
        <v>1.0729613733905579</v>
      </c>
      <c r="O27" s="93">
        <f t="shared" si="6"/>
        <v>1.1312217194570136</v>
      </c>
      <c r="P27" s="93">
        <f t="shared" si="6"/>
        <v>1.1312217194570136</v>
      </c>
      <c r="Q27" s="93">
        <f t="shared" si="6"/>
        <v>1.1312217194570136</v>
      </c>
      <c r="R27" s="93"/>
      <c r="S27" s="93">
        <f t="shared" si="6"/>
        <v>1.0964912280701753</v>
      </c>
      <c r="T27" s="93">
        <f t="shared" si="6"/>
        <v>4.2194092827004219</v>
      </c>
      <c r="U27" s="150"/>
    </row>
    <row r="28" spans="2:21" s="4" customFormat="1" ht="24" customHeight="1" x14ac:dyDescent="0.25">
      <c r="B28" s="120"/>
      <c r="C28" s="129"/>
      <c r="D28" s="146"/>
      <c r="E28" s="46" t="s">
        <v>22</v>
      </c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150"/>
    </row>
    <row r="29" spans="2:21" s="4" customFormat="1" ht="24" customHeight="1" x14ac:dyDescent="0.25">
      <c r="B29" s="120">
        <v>11</v>
      </c>
      <c r="C29" s="122" t="s">
        <v>28</v>
      </c>
      <c r="D29" s="145"/>
      <c r="E29" s="15" t="s">
        <v>29</v>
      </c>
      <c r="F29" s="97">
        <f>F24*F27</f>
        <v>655.82313241980967</v>
      </c>
      <c r="G29" s="97">
        <f t="shared" ref="G29:T29" si="7">G24*G27</f>
        <v>118.65748606128587</v>
      </c>
      <c r="H29" s="97">
        <f t="shared" si="7"/>
        <v>17.638274955056005</v>
      </c>
      <c r="I29" s="97">
        <f t="shared" si="7"/>
        <v>44.897427158324376</v>
      </c>
      <c r="J29" s="97">
        <f t="shared" si="7"/>
        <v>78.570497527067658</v>
      </c>
      <c r="K29" s="97">
        <f t="shared" si="7"/>
        <v>4.8104386241061832</v>
      </c>
      <c r="L29" s="97">
        <f t="shared" si="7"/>
        <v>19.241754496424733</v>
      </c>
      <c r="M29" s="97">
        <f t="shared" si="7"/>
        <v>939.63901124207439</v>
      </c>
      <c r="N29" s="97">
        <f t="shared" si="7"/>
        <v>442.38930056615163</v>
      </c>
      <c r="O29" s="97">
        <f t="shared" si="7"/>
        <v>42.136737298920956</v>
      </c>
      <c r="P29" s="97">
        <f t="shared" si="7"/>
        <v>0</v>
      </c>
      <c r="Q29" s="97">
        <f t="shared" si="7"/>
        <v>42.136737298920956</v>
      </c>
      <c r="R29" s="96">
        <f>SUM(M29,N29,Q29)</f>
        <v>1424.1650491071471</v>
      </c>
      <c r="S29" s="97">
        <f t="shared" si="7"/>
        <v>4271.7890936210333</v>
      </c>
      <c r="T29" s="97">
        <f t="shared" si="7"/>
        <v>36.736784683425824</v>
      </c>
      <c r="U29" s="147">
        <f>SUM(R29:T30)</f>
        <v>5732.690927411606</v>
      </c>
    </row>
    <row r="30" spans="2:21" s="4" customFormat="1" ht="24" customHeight="1" x14ac:dyDescent="0.25">
      <c r="B30" s="120"/>
      <c r="C30" s="129"/>
      <c r="D30" s="146"/>
      <c r="E30" s="46" t="s">
        <v>24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6"/>
      <c r="S30" s="97"/>
      <c r="T30" s="97"/>
      <c r="U30" s="147"/>
    </row>
    <row r="31" spans="2:21" s="4" customFormat="1" ht="24" customHeight="1" x14ac:dyDescent="0.25">
      <c r="B31" s="120">
        <v>12</v>
      </c>
      <c r="C31" s="122" t="s">
        <v>30</v>
      </c>
      <c r="D31" s="123"/>
      <c r="E31" s="141" t="s">
        <v>31</v>
      </c>
      <c r="F31" s="59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143"/>
    </row>
    <row r="32" spans="2:21" s="4" customFormat="1" ht="24" customHeight="1" thickBot="1" x14ac:dyDescent="0.3">
      <c r="B32" s="121"/>
      <c r="C32" s="124"/>
      <c r="D32" s="125"/>
      <c r="E32" s="142"/>
      <c r="F32" s="62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144"/>
    </row>
    <row r="33" spans="2:21" s="4" customFormat="1" ht="24" customHeight="1" x14ac:dyDescent="0.25">
      <c r="B33" s="136">
        <v>13</v>
      </c>
      <c r="C33" s="137" t="s">
        <v>32</v>
      </c>
      <c r="D33" s="138"/>
      <c r="E33" s="19" t="s">
        <v>46</v>
      </c>
      <c r="F33" s="14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140"/>
      <c r="T33" s="140"/>
      <c r="U33" s="139"/>
    </row>
    <row r="34" spans="2:21" s="4" customFormat="1" ht="24" customHeight="1" x14ac:dyDescent="0.25">
      <c r="B34" s="120"/>
      <c r="C34" s="129"/>
      <c r="D34" s="130"/>
      <c r="E34" s="13" t="s">
        <v>22</v>
      </c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118"/>
    </row>
    <row r="35" spans="2:21" s="4" customFormat="1" ht="24" customHeight="1" x14ac:dyDescent="0.25">
      <c r="B35" s="120">
        <v>14</v>
      </c>
      <c r="C35" s="122" t="s">
        <v>33</v>
      </c>
      <c r="D35" s="123"/>
      <c r="E35" s="13" t="s">
        <v>47</v>
      </c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118"/>
    </row>
    <row r="36" spans="2:21" s="4" customFormat="1" ht="24" customHeight="1" thickBot="1" x14ac:dyDescent="0.3">
      <c r="B36" s="121"/>
      <c r="C36" s="124"/>
      <c r="D36" s="125"/>
      <c r="E36" s="21" t="s">
        <v>12</v>
      </c>
      <c r="F36" s="132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132"/>
      <c r="T36" s="132"/>
      <c r="U36" s="119"/>
    </row>
    <row r="37" spans="2:21" s="4" customFormat="1" ht="24" customHeight="1" x14ac:dyDescent="0.25">
      <c r="B37" s="136">
        <v>15</v>
      </c>
      <c r="C37" s="137" t="s">
        <v>34</v>
      </c>
      <c r="D37" s="138"/>
      <c r="E37" s="19" t="s">
        <v>48</v>
      </c>
      <c r="F37" s="65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7"/>
      <c r="U37" s="139"/>
    </row>
    <row r="38" spans="2:21" s="4" customFormat="1" ht="24" customHeight="1" x14ac:dyDescent="0.25">
      <c r="B38" s="120"/>
      <c r="C38" s="129"/>
      <c r="D38" s="130"/>
      <c r="E38" s="13" t="s">
        <v>22</v>
      </c>
      <c r="F38" s="68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70"/>
      <c r="U38" s="118"/>
    </row>
    <row r="39" spans="2:21" s="4" customFormat="1" ht="24" customHeight="1" x14ac:dyDescent="0.25">
      <c r="B39" s="120">
        <v>16</v>
      </c>
      <c r="C39" s="122" t="s">
        <v>35</v>
      </c>
      <c r="D39" s="123"/>
      <c r="E39" s="13" t="s">
        <v>49</v>
      </c>
      <c r="F39" s="59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1"/>
      <c r="U39" s="118"/>
    </row>
    <row r="40" spans="2:21" s="4" customFormat="1" ht="24" customHeight="1" thickBot="1" x14ac:dyDescent="0.3">
      <c r="B40" s="121"/>
      <c r="C40" s="124"/>
      <c r="D40" s="125"/>
      <c r="E40" s="21" t="s">
        <v>36</v>
      </c>
      <c r="F40" s="62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4"/>
      <c r="U40" s="119"/>
    </row>
    <row r="41" spans="2:21" s="4" customFormat="1" ht="24" customHeight="1" x14ac:dyDescent="0.25">
      <c r="B41" s="126">
        <v>17</v>
      </c>
      <c r="C41" s="127" t="s">
        <v>37</v>
      </c>
      <c r="D41" s="128"/>
      <c r="E41" s="46" t="s">
        <v>50</v>
      </c>
      <c r="F41" s="65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7"/>
      <c r="U41" s="131"/>
    </row>
    <row r="42" spans="2:21" s="4" customFormat="1" ht="24" customHeight="1" x14ac:dyDescent="0.25">
      <c r="B42" s="120"/>
      <c r="C42" s="129"/>
      <c r="D42" s="130"/>
      <c r="E42" s="13" t="s">
        <v>22</v>
      </c>
      <c r="F42" s="68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70"/>
      <c r="U42" s="118"/>
    </row>
    <row r="43" spans="2:21" s="4" customFormat="1" ht="24" customHeight="1" x14ac:dyDescent="0.25">
      <c r="B43" s="120">
        <v>18</v>
      </c>
      <c r="C43" s="122" t="s">
        <v>38</v>
      </c>
      <c r="D43" s="123"/>
      <c r="E43" s="13" t="s">
        <v>51</v>
      </c>
      <c r="F43" s="59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1"/>
      <c r="U43" s="118"/>
    </row>
    <row r="44" spans="2:21" s="4" customFormat="1" ht="24" customHeight="1" thickBot="1" x14ac:dyDescent="0.3">
      <c r="B44" s="121"/>
      <c r="C44" s="124"/>
      <c r="D44" s="125"/>
      <c r="E44" s="21" t="s">
        <v>36</v>
      </c>
      <c r="F44" s="62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4"/>
      <c r="U44" s="119"/>
    </row>
    <row r="45" spans="2:21" s="4" customFormat="1" ht="15" customHeight="1" x14ac:dyDescent="0.25">
      <c r="B45" s="102" t="s">
        <v>5</v>
      </c>
      <c r="C45" s="103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3"/>
    </row>
    <row r="46" spans="2:21" s="4" customFormat="1" ht="48" customHeight="1" thickBot="1" x14ac:dyDescent="0.3">
      <c r="B46" s="104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6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10.1.2020</vt:lpstr>
      <vt:lpstr>20.1.2020</vt:lpstr>
      <vt:lpstr>7.2.2020</vt:lpstr>
      <vt:lpstr>17.2.2020</vt:lpstr>
      <vt:lpstr>'10.1.2020'!Oblast_tisku</vt:lpstr>
      <vt:lpstr>'17.2.2020'!Oblast_tisku</vt:lpstr>
      <vt:lpstr>'20.1.2020'!Oblast_tisku</vt:lpstr>
      <vt:lpstr>'7.2.2020'!Oblast_tisku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Sáčková</dc:creator>
  <cp:lastModifiedBy>Andrea Sáčková</cp:lastModifiedBy>
  <cp:lastPrinted>2020-02-12T08:37:57Z</cp:lastPrinted>
  <dcterms:created xsi:type="dcterms:W3CDTF">2019-09-10T08:33:34Z</dcterms:created>
  <dcterms:modified xsi:type="dcterms:W3CDTF">2020-02-18T09:43:07Z</dcterms:modified>
</cp:coreProperties>
</file>