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u\Sáčková\Sčítání dopravy\"/>
    </mc:Choice>
  </mc:AlternateContent>
  <bookViews>
    <workbookView xWindow="0" yWindow="0" windowWidth="28800" windowHeight="12435"/>
  </bookViews>
  <sheets>
    <sheet name="6.9.2019" sheetId="1" r:id="rId1"/>
    <sheet name="16.9.2019" sheetId="3" r:id="rId2"/>
    <sheet name="11.10.2019" sheetId="4" r:id="rId3"/>
    <sheet name="21.10.2019" sheetId="5" r:id="rId4"/>
  </sheets>
  <definedNames>
    <definedName name="_xlnm.Print_Area" localSheetId="2">'11.10.2019'!$B$2:$U$46</definedName>
    <definedName name="_xlnm.Print_Area" localSheetId="1">'16.9.2019'!$B$2:$U$46</definedName>
    <definedName name="_xlnm.Print_Area" localSheetId="3">'21.10.2019'!$B$2:$U$46</definedName>
    <definedName name="_xlnm.Print_Area" localSheetId="0">'6.9.2019'!$B$2:$U$46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4" l="1"/>
  <c r="T27" i="5"/>
  <c r="S27" i="5"/>
  <c r="Q27" i="5"/>
  <c r="P27" i="5"/>
  <c r="O27" i="5"/>
  <c r="N27" i="5"/>
  <c r="M27" i="5"/>
  <c r="L27" i="5"/>
  <c r="K27" i="5"/>
  <c r="J27" i="5"/>
  <c r="I27" i="5"/>
  <c r="H27" i="5"/>
  <c r="G27" i="5"/>
  <c r="F27" i="5"/>
  <c r="T22" i="5"/>
  <c r="S22" i="5"/>
  <c r="Q22" i="5"/>
  <c r="P22" i="5"/>
  <c r="O22" i="5"/>
  <c r="N22" i="5"/>
  <c r="M22" i="5"/>
  <c r="L22" i="5"/>
  <c r="K22" i="5"/>
  <c r="J22" i="5"/>
  <c r="I22" i="5"/>
  <c r="H22" i="5"/>
  <c r="G22" i="5"/>
  <c r="F22" i="5"/>
  <c r="T16" i="5"/>
  <c r="T17" i="5" s="1"/>
  <c r="T19" i="5" s="1"/>
  <c r="T24" i="5" s="1"/>
  <c r="T29" i="5" s="1"/>
  <c r="S16" i="5"/>
  <c r="S17" i="5" s="1"/>
  <c r="S19" i="5" s="1"/>
  <c r="S24" i="5" s="1"/>
  <c r="S29" i="5" s="1"/>
  <c r="Q16" i="5"/>
  <c r="Q17" i="5" s="1"/>
  <c r="P16" i="5"/>
  <c r="P17" i="5" s="1"/>
  <c r="P19" i="5" s="1"/>
  <c r="P24" i="5" s="1"/>
  <c r="P29" i="5" s="1"/>
  <c r="O16" i="5"/>
  <c r="O17" i="5" s="1"/>
  <c r="O19" i="5" s="1"/>
  <c r="O24" i="5" s="1"/>
  <c r="O29" i="5" s="1"/>
  <c r="N16" i="5"/>
  <c r="N17" i="5" s="1"/>
  <c r="N19" i="5" s="1"/>
  <c r="N24" i="5" s="1"/>
  <c r="N29" i="5" s="1"/>
  <c r="M16" i="5"/>
  <c r="M17" i="5" s="1"/>
  <c r="L16" i="5"/>
  <c r="L17" i="5" s="1"/>
  <c r="L19" i="5" s="1"/>
  <c r="L24" i="5" s="1"/>
  <c r="L29" i="5" s="1"/>
  <c r="K16" i="5"/>
  <c r="K17" i="5" s="1"/>
  <c r="K19" i="5" s="1"/>
  <c r="K24" i="5" s="1"/>
  <c r="K29" i="5" s="1"/>
  <c r="J16" i="5"/>
  <c r="J17" i="5" s="1"/>
  <c r="J19" i="5" s="1"/>
  <c r="J24" i="5" s="1"/>
  <c r="J29" i="5" s="1"/>
  <c r="I16" i="5"/>
  <c r="I17" i="5" s="1"/>
  <c r="I19" i="5" s="1"/>
  <c r="I24" i="5" s="1"/>
  <c r="I29" i="5" s="1"/>
  <c r="H16" i="5"/>
  <c r="H17" i="5" s="1"/>
  <c r="H19" i="5" s="1"/>
  <c r="H24" i="5" s="1"/>
  <c r="H29" i="5" s="1"/>
  <c r="G16" i="5"/>
  <c r="G17" i="5" s="1"/>
  <c r="G19" i="5" s="1"/>
  <c r="G24" i="5" s="1"/>
  <c r="G29" i="5" s="1"/>
  <c r="F16" i="5"/>
  <c r="F17" i="5" s="1"/>
  <c r="F19" i="5" s="1"/>
  <c r="F24" i="5" s="1"/>
  <c r="F29" i="5" s="1"/>
  <c r="Q14" i="5"/>
  <c r="Q19" i="5" s="1"/>
  <c r="Q24" i="5" s="1"/>
  <c r="Q29" i="5" s="1"/>
  <c r="M14" i="5"/>
  <c r="M19" i="5" s="1"/>
  <c r="T27" i="4"/>
  <c r="S27" i="4"/>
  <c r="Q27" i="4"/>
  <c r="P27" i="4"/>
  <c r="O27" i="4"/>
  <c r="N27" i="4"/>
  <c r="M27" i="4"/>
  <c r="L27" i="4"/>
  <c r="K27" i="4"/>
  <c r="J27" i="4"/>
  <c r="I27" i="4"/>
  <c r="H27" i="4"/>
  <c r="G27" i="4"/>
  <c r="F27" i="4"/>
  <c r="T22" i="4"/>
  <c r="S22" i="4"/>
  <c r="Q22" i="4"/>
  <c r="P22" i="4"/>
  <c r="O22" i="4"/>
  <c r="N22" i="4"/>
  <c r="M22" i="4"/>
  <c r="L22" i="4"/>
  <c r="K22" i="4"/>
  <c r="J22" i="4"/>
  <c r="I22" i="4"/>
  <c r="H22" i="4"/>
  <c r="G22" i="4"/>
  <c r="F22" i="4"/>
  <c r="T16" i="4"/>
  <c r="T17" i="4" s="1"/>
  <c r="T19" i="4" s="1"/>
  <c r="T24" i="4" s="1"/>
  <c r="T29" i="4" s="1"/>
  <c r="S16" i="4"/>
  <c r="S17" i="4" s="1"/>
  <c r="S19" i="4" s="1"/>
  <c r="S24" i="4" s="1"/>
  <c r="S29" i="4" s="1"/>
  <c r="Q16" i="4"/>
  <c r="Q17" i="4" s="1"/>
  <c r="P16" i="4"/>
  <c r="P17" i="4" s="1"/>
  <c r="P19" i="4" s="1"/>
  <c r="P24" i="4" s="1"/>
  <c r="P29" i="4" s="1"/>
  <c r="O17" i="4"/>
  <c r="O19" i="4" s="1"/>
  <c r="O24" i="4" s="1"/>
  <c r="O29" i="4" s="1"/>
  <c r="N16" i="4"/>
  <c r="N17" i="4" s="1"/>
  <c r="N19" i="4" s="1"/>
  <c r="N24" i="4" s="1"/>
  <c r="N29" i="4" s="1"/>
  <c r="M16" i="4"/>
  <c r="M17" i="4" s="1"/>
  <c r="L16" i="4"/>
  <c r="L17" i="4" s="1"/>
  <c r="L19" i="4" s="1"/>
  <c r="L24" i="4" s="1"/>
  <c r="L29" i="4" s="1"/>
  <c r="K16" i="4"/>
  <c r="K17" i="4" s="1"/>
  <c r="K19" i="4" s="1"/>
  <c r="K24" i="4" s="1"/>
  <c r="K29" i="4" s="1"/>
  <c r="J16" i="4"/>
  <c r="J17" i="4" s="1"/>
  <c r="J19" i="4" s="1"/>
  <c r="J24" i="4" s="1"/>
  <c r="J29" i="4" s="1"/>
  <c r="I16" i="4"/>
  <c r="I17" i="4" s="1"/>
  <c r="I19" i="4" s="1"/>
  <c r="I24" i="4" s="1"/>
  <c r="I29" i="4" s="1"/>
  <c r="H16" i="4"/>
  <c r="H17" i="4" s="1"/>
  <c r="H19" i="4" s="1"/>
  <c r="H24" i="4" s="1"/>
  <c r="H29" i="4" s="1"/>
  <c r="G16" i="4"/>
  <c r="G17" i="4" s="1"/>
  <c r="G19" i="4" s="1"/>
  <c r="G24" i="4" s="1"/>
  <c r="G29" i="4" s="1"/>
  <c r="F16" i="4"/>
  <c r="F17" i="4" s="1"/>
  <c r="F19" i="4" s="1"/>
  <c r="F24" i="4" s="1"/>
  <c r="F29" i="4" s="1"/>
  <c r="Q14" i="4"/>
  <c r="Q19" i="4" s="1"/>
  <c r="Q24" i="4" s="1"/>
  <c r="Q29" i="4" s="1"/>
  <c r="M14" i="4"/>
  <c r="M19" i="4" s="1"/>
  <c r="M24" i="5" l="1"/>
  <c r="R19" i="5"/>
  <c r="U19" i="5" s="1"/>
  <c r="R14" i="5"/>
  <c r="U14" i="5" s="1"/>
  <c r="M24" i="4"/>
  <c r="R19" i="4"/>
  <c r="U19" i="4" s="1"/>
  <c r="R14" i="4"/>
  <c r="U14" i="4" s="1"/>
  <c r="T27" i="3"/>
  <c r="S27" i="3"/>
  <c r="Q27" i="3"/>
  <c r="P27" i="3"/>
  <c r="O27" i="3"/>
  <c r="N27" i="3"/>
  <c r="M27" i="3"/>
  <c r="L27" i="3"/>
  <c r="K27" i="3"/>
  <c r="J27" i="3"/>
  <c r="I27" i="3"/>
  <c r="H27" i="3"/>
  <c r="G27" i="3"/>
  <c r="F27" i="3"/>
  <c r="T22" i="3"/>
  <c r="S22" i="3"/>
  <c r="Q22" i="3"/>
  <c r="P22" i="3"/>
  <c r="O22" i="3"/>
  <c r="N22" i="3"/>
  <c r="M22" i="3"/>
  <c r="L22" i="3"/>
  <c r="K22" i="3"/>
  <c r="J22" i="3"/>
  <c r="I22" i="3"/>
  <c r="H22" i="3"/>
  <c r="G22" i="3"/>
  <c r="F22" i="3"/>
  <c r="T16" i="3"/>
  <c r="T17" i="3" s="1"/>
  <c r="T19" i="3" s="1"/>
  <c r="T24" i="3" s="1"/>
  <c r="T29" i="3" s="1"/>
  <c r="S16" i="3"/>
  <c r="S17" i="3" s="1"/>
  <c r="S19" i="3" s="1"/>
  <c r="S24" i="3" s="1"/>
  <c r="S29" i="3" s="1"/>
  <c r="Q16" i="3"/>
  <c r="Q17" i="3" s="1"/>
  <c r="P16" i="3"/>
  <c r="P17" i="3" s="1"/>
  <c r="P19" i="3" s="1"/>
  <c r="P24" i="3" s="1"/>
  <c r="P29" i="3" s="1"/>
  <c r="O16" i="3"/>
  <c r="O17" i="3" s="1"/>
  <c r="O19" i="3" s="1"/>
  <c r="O24" i="3" s="1"/>
  <c r="O29" i="3" s="1"/>
  <c r="N16" i="3"/>
  <c r="N17" i="3" s="1"/>
  <c r="N19" i="3" s="1"/>
  <c r="N24" i="3" s="1"/>
  <c r="N29" i="3" s="1"/>
  <c r="M16" i="3"/>
  <c r="M17" i="3" s="1"/>
  <c r="L16" i="3"/>
  <c r="L17" i="3" s="1"/>
  <c r="L19" i="3" s="1"/>
  <c r="L24" i="3" s="1"/>
  <c r="L29" i="3" s="1"/>
  <c r="K16" i="3"/>
  <c r="K17" i="3" s="1"/>
  <c r="K19" i="3" s="1"/>
  <c r="K24" i="3" s="1"/>
  <c r="K29" i="3" s="1"/>
  <c r="J16" i="3"/>
  <c r="J17" i="3" s="1"/>
  <c r="J19" i="3" s="1"/>
  <c r="J24" i="3" s="1"/>
  <c r="J29" i="3" s="1"/>
  <c r="I16" i="3"/>
  <c r="I17" i="3" s="1"/>
  <c r="I19" i="3" s="1"/>
  <c r="I24" i="3" s="1"/>
  <c r="I29" i="3" s="1"/>
  <c r="H16" i="3"/>
  <c r="H17" i="3" s="1"/>
  <c r="H19" i="3" s="1"/>
  <c r="H24" i="3" s="1"/>
  <c r="H29" i="3" s="1"/>
  <c r="G16" i="3"/>
  <c r="G17" i="3" s="1"/>
  <c r="G19" i="3" s="1"/>
  <c r="G24" i="3" s="1"/>
  <c r="G29" i="3" s="1"/>
  <c r="F16" i="3"/>
  <c r="F17" i="3" s="1"/>
  <c r="F19" i="3" s="1"/>
  <c r="F24" i="3" s="1"/>
  <c r="F29" i="3" s="1"/>
  <c r="Q14" i="3"/>
  <c r="Q19" i="3" s="1"/>
  <c r="Q24" i="3" s="1"/>
  <c r="Q29" i="3" s="1"/>
  <c r="M14" i="3"/>
  <c r="M19" i="3" s="1"/>
  <c r="M29" i="5" l="1"/>
  <c r="R29" i="5" s="1"/>
  <c r="U29" i="5" s="1"/>
  <c r="R24" i="5"/>
  <c r="U24" i="5" s="1"/>
  <c r="M29" i="4"/>
  <c r="R29" i="4" s="1"/>
  <c r="U29" i="4" s="1"/>
  <c r="R24" i="4"/>
  <c r="U24" i="4" s="1"/>
  <c r="R14" i="3"/>
  <c r="U14" i="3" s="1"/>
  <c r="M24" i="3"/>
  <c r="R19" i="3"/>
  <c r="U19" i="3" s="1"/>
  <c r="N16" i="1"/>
  <c r="M16" i="1"/>
  <c r="L16" i="1"/>
  <c r="K16" i="1"/>
  <c r="J16" i="1"/>
  <c r="I16" i="1"/>
  <c r="H16" i="1"/>
  <c r="G16" i="1"/>
  <c r="F16" i="1"/>
  <c r="S16" i="1"/>
  <c r="M29" i="3" l="1"/>
  <c r="R29" i="3" s="1"/>
  <c r="U29" i="3" s="1"/>
  <c r="R24" i="3"/>
  <c r="U24" i="3" s="1"/>
  <c r="Q27" i="1"/>
  <c r="Q22" i="1"/>
  <c r="Q16" i="1"/>
  <c r="Q17" i="1" s="1"/>
  <c r="Q14" i="1"/>
  <c r="M27" i="1"/>
  <c r="M22" i="1"/>
  <c r="M17" i="1"/>
  <c r="T27" i="1"/>
  <c r="S27" i="1"/>
  <c r="P27" i="1"/>
  <c r="O27" i="1"/>
  <c r="N27" i="1"/>
  <c r="L27" i="1"/>
  <c r="K27" i="1"/>
  <c r="J27" i="1"/>
  <c r="I27" i="1"/>
  <c r="H27" i="1"/>
  <c r="G27" i="1"/>
  <c r="T22" i="1"/>
  <c r="S22" i="1"/>
  <c r="P22" i="1"/>
  <c r="O22" i="1"/>
  <c r="N22" i="1"/>
  <c r="L22" i="1"/>
  <c r="K22" i="1"/>
  <c r="J22" i="1"/>
  <c r="I22" i="1"/>
  <c r="H22" i="1"/>
  <c r="G22" i="1"/>
  <c r="F27" i="1"/>
  <c r="F22" i="1"/>
  <c r="N17" i="1"/>
  <c r="N19" i="1" s="1"/>
  <c r="P16" i="1"/>
  <c r="P17" i="1" s="1"/>
  <c r="P19" i="1" s="1"/>
  <c r="O16" i="1"/>
  <c r="L17" i="1"/>
  <c r="L19" i="1" s="1"/>
  <c r="K17" i="1"/>
  <c r="K19" i="1" s="1"/>
  <c r="I17" i="1"/>
  <c r="H17" i="1"/>
  <c r="G17" i="1"/>
  <c r="F17" i="1"/>
  <c r="O17" i="1"/>
  <c r="O19" i="1" s="1"/>
  <c r="J17" i="1"/>
  <c r="T16" i="1"/>
  <c r="T17" i="1" s="1"/>
  <c r="T19" i="1" s="1"/>
  <c r="S17" i="1"/>
  <c r="S19" i="1" s="1"/>
  <c r="S24" i="1" l="1"/>
  <c r="S29" i="1" s="1"/>
  <c r="N24" i="1"/>
  <c r="N29" i="1" s="1"/>
  <c r="P24" i="1"/>
  <c r="P29" i="1" s="1"/>
  <c r="T24" i="1"/>
  <c r="T29" i="1" s="1"/>
  <c r="Q19" i="1"/>
  <c r="Q24" i="1" s="1"/>
  <c r="Q29" i="1" s="1"/>
  <c r="K24" i="1"/>
  <c r="K29" i="1" s="1"/>
  <c r="L24" i="1"/>
  <c r="O24" i="1"/>
  <c r="O29" i="1" s="1"/>
  <c r="L29" i="1"/>
  <c r="J19" i="1"/>
  <c r="J24" i="1" s="1"/>
  <c r="J29" i="1" s="1"/>
  <c r="I19" i="1"/>
  <c r="I24" i="1" s="1"/>
  <c r="I29" i="1" s="1"/>
  <c r="H19" i="1"/>
  <c r="H24" i="1" s="1"/>
  <c r="H29" i="1" s="1"/>
  <c r="G19" i="1"/>
  <c r="G24" i="1" s="1"/>
  <c r="G29" i="1" s="1"/>
  <c r="M14" i="1" l="1"/>
  <c r="F19" i="1"/>
  <c r="F24" i="1" s="1"/>
  <c r="F29" i="1" s="1"/>
  <c r="R14" i="1" l="1"/>
  <c r="U14" i="1" s="1"/>
  <c r="M19" i="1"/>
  <c r="R19" i="1" l="1"/>
  <c r="U19" i="1" s="1"/>
  <c r="M24" i="1"/>
  <c r="R24" i="1" l="1"/>
  <c r="U24" i="1" s="1"/>
  <c r="M29" i="1"/>
  <c r="R29" i="1" s="1"/>
  <c r="U29" i="1" s="1"/>
</calcChain>
</file>

<file path=xl/sharedStrings.xml><?xml version="1.0" encoding="utf-8"?>
<sst xmlns="http://schemas.openxmlformats.org/spreadsheetml/2006/main" count="368" uniqueCount="80">
  <si>
    <t>Komunikace</t>
  </si>
  <si>
    <t>Datum průzkumu</t>
  </si>
  <si>
    <t>Měsíc</t>
  </si>
  <si>
    <t>Doba průzkumu</t>
  </si>
  <si>
    <t>Vypracoval</t>
  </si>
  <si>
    <t>Komentář:</t>
  </si>
  <si>
    <t>Kategorie a třída komunikace</t>
  </si>
  <si>
    <t>Nedělní faktor</t>
  </si>
  <si>
    <t>Charakter provozu (pouze pro silnice II. a III. třídy)</t>
  </si>
  <si>
    <t>Skupina přepočtových koeficientů</t>
  </si>
  <si>
    <t>Intenzita dopravy za dobu průzkumu běžného pracovního dne</t>
  </si>
  <si>
    <t>Přepočtový koeficient denních variací intenzit dopravy</t>
  </si>
  <si>
    <t>[voz.]</t>
  </si>
  <si>
    <t>Stanoviště</t>
  </si>
  <si>
    <t>Den týdne</t>
  </si>
  <si>
    <t>Období roku</t>
  </si>
  <si>
    <t>Datum zpracování</t>
  </si>
  <si>
    <t>O</t>
  </si>
  <si>
    <t>M</t>
  </si>
  <si>
    <t>N</t>
  </si>
  <si>
    <t>A</t>
  </si>
  <si>
    <t>K</t>
  </si>
  <si>
    <t>[-]</t>
  </si>
  <si>
    <t>Denní intenzita dopravy (ve dnu průzkumu)</t>
  </si>
  <si>
    <t>[voz./den]</t>
  </si>
  <si>
    <t>Přepočtový koeficient týdenních variací intenzit dopravy</t>
  </si>
  <si>
    <t>Týdenní průměr denních intenzit dopravy</t>
  </si>
  <si>
    <t>Přepočtový koeficient ročních variací intenzit dopravy</t>
  </si>
  <si>
    <t>Roční průměr denních intenzit dopravy</t>
  </si>
  <si>
    <t>RPDI</t>
  </si>
  <si>
    <t>Odhad přesnosti určení RPDI</t>
  </si>
  <si>
    <t>[%]</t>
  </si>
  <si>
    <t>Přepočtový koeficient týdenních variací intenzit dopravy v pracovní den</t>
  </si>
  <si>
    <t>Roční průměr denních intenzit dopravy v pracovní dny</t>
  </si>
  <si>
    <t>Přepočtový koeficient RPDI na padesátirázovou intenzitu dopravy</t>
  </si>
  <si>
    <t>Padesátirázová intenzita dopravy</t>
  </si>
  <si>
    <t>[voz./hod]</t>
  </si>
  <si>
    <t>Přepočtový koeficient RPDI na špičkovou hodinovou intenzitu dopravy</t>
  </si>
  <si>
    <t>Intenzita špičkové hodiny</t>
  </si>
  <si>
    <r>
      <t>f</t>
    </r>
    <r>
      <rPr>
        <vertAlign val="subscript"/>
        <sz val="12"/>
        <color theme="1"/>
        <rFont val="Calibri"/>
        <family val="2"/>
        <charset val="238"/>
        <scheme val="minor"/>
      </rPr>
      <t>NE</t>
    </r>
    <r>
      <rPr>
        <sz val="12"/>
        <color theme="1"/>
        <rFont val="Calibri"/>
        <family val="2"/>
        <charset val="238"/>
        <scheme val="minor"/>
      </rPr>
      <t>[-]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</si>
  <si>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m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</si>
  <si>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m,d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</si>
  <si>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d</t>
    </r>
  </si>
  <si>
    <r>
      <rPr>
        <sz val="12"/>
        <color theme="1"/>
        <rFont val="Calibri"/>
        <family val="2"/>
        <charset val="238"/>
        <scheme val="minor"/>
      </rP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</si>
  <si>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t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</si>
  <si>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t,RPDI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</si>
  <si>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d,t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</si>
  <si>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RPDI</t>
    </r>
    <r>
      <rPr>
        <vertAlign val="superscript"/>
        <sz val="12"/>
        <color theme="1"/>
        <rFont val="Calibri"/>
        <family val="2"/>
        <charset val="238"/>
        <scheme val="minor"/>
      </rPr>
      <t>PD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</si>
  <si>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RPDI,50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</si>
  <si>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50</t>
    </r>
  </si>
  <si>
    <r>
      <t>k</t>
    </r>
    <r>
      <rPr>
        <vertAlign val="subscript"/>
        <sz val="12"/>
        <color theme="1"/>
        <rFont val="Calibri"/>
        <family val="2"/>
        <charset val="238"/>
        <scheme val="minor"/>
      </rPr>
      <t>RPDI,šh</t>
    </r>
  </si>
  <si>
    <r>
      <t>I</t>
    </r>
    <r>
      <rPr>
        <vertAlign val="subscript"/>
        <sz val="12"/>
        <color theme="1"/>
        <rFont val="Calibri"/>
        <family val="2"/>
        <charset val="238"/>
        <scheme val="minor"/>
      </rPr>
      <t>šh</t>
    </r>
  </si>
  <si>
    <t>LN</t>
  </si>
  <si>
    <t>SN</t>
  </si>
  <si>
    <t>SNP</t>
  </si>
  <si>
    <t>TN</t>
  </si>
  <si>
    <t>TNP</t>
  </si>
  <si>
    <t>TR</t>
  </si>
  <si>
    <t>TRP</t>
  </si>
  <si>
    <t>AK</t>
  </si>
  <si>
    <t>NSN</t>
  </si>
  <si>
    <t>TV</t>
  </si>
  <si>
    <t>(N+K+A)</t>
  </si>
  <si>
    <t>září</t>
  </si>
  <si>
    <t>pátek</t>
  </si>
  <si>
    <t>podzimní</t>
  </si>
  <si>
    <t>7,00-11,00 a 13,00-17,00</t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</si>
  <si>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d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</si>
  <si>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t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</si>
  <si>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i</t>
    </r>
    <r>
      <rPr>
        <vertAlign val="superscript"/>
        <sz val="12"/>
        <color theme="1"/>
        <rFont val="Calibri"/>
        <family val="2"/>
        <charset val="238"/>
        <scheme val="minor"/>
      </rPr>
      <t>r</t>
    </r>
    <r>
      <rPr>
        <sz val="12"/>
        <color theme="1"/>
        <rFont val="Calibri"/>
        <family val="2"/>
        <charset val="238"/>
        <scheme val="minor"/>
      </rPr>
      <t xml:space="preserve"> [%]</t>
    </r>
  </si>
  <si>
    <t>celkem</t>
  </si>
  <si>
    <t>-</t>
  </si>
  <si>
    <t>S</t>
  </si>
  <si>
    <t>I/22</t>
  </si>
  <si>
    <t>Silnice I. Třídy</t>
  </si>
  <si>
    <t>I</t>
  </si>
  <si>
    <t>pondělí</t>
  </si>
  <si>
    <t>2-0270</t>
  </si>
  <si>
    <t>říjen</t>
  </si>
  <si>
    <t>Protokol pro výpočet odhadu denní, týdenní a roční intenzity motorové dopravy podle TP 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</si>
</sst>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EBFFEB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3" borderId="32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/>
    </xf>
    <xf numFmtId="0" fontId="2" fillId="3" borderId="3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2" fontId="2" fillId="0" borderId="54" xfId="0" applyNumberFormat="1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left" vertical="center"/>
    </xf>
    <xf numFmtId="0" fontId="2" fillId="3" borderId="51" xfId="0" applyFont="1" applyFill="1" applyBorder="1" applyAlignment="1">
      <alignment horizontal="left" vertical="center"/>
    </xf>
    <xf numFmtId="0" fontId="2" fillId="3" borderId="38" xfId="0" applyFont="1" applyFill="1" applyBorder="1" applyAlignment="1">
      <alignment horizontal="left" vertical="center"/>
    </xf>
    <xf numFmtId="0" fontId="2" fillId="3" borderId="45" xfId="0" applyFont="1" applyFill="1" applyBorder="1" applyAlignment="1">
      <alignment horizontal="left" vertical="center"/>
    </xf>
    <xf numFmtId="0" fontId="2" fillId="3" borderId="47" xfId="0" applyFont="1" applyFill="1" applyBorder="1" applyAlignment="1">
      <alignment horizontal="left" vertical="center"/>
    </xf>
    <xf numFmtId="0" fontId="2" fillId="3" borderId="48" xfId="0" applyFont="1" applyFill="1" applyBorder="1" applyAlignment="1">
      <alignment horizontal="left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4" borderId="37" xfId="0" applyFont="1" applyFill="1" applyBorder="1" applyAlignment="1">
      <alignment horizontal="left" vertical="center"/>
    </xf>
    <xf numFmtId="0" fontId="2" fillId="4" borderId="51" xfId="0" applyFont="1" applyFill="1" applyBorder="1" applyAlignment="1">
      <alignment horizontal="left" vertical="center"/>
    </xf>
    <xf numFmtId="0" fontId="2" fillId="4" borderId="52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left" vertical="center"/>
    </xf>
    <xf numFmtId="0" fontId="2" fillId="4" borderId="47" xfId="0" applyFont="1" applyFill="1" applyBorder="1" applyAlignment="1">
      <alignment horizontal="left" vertical="center"/>
    </xf>
    <xf numFmtId="0" fontId="2" fillId="4" borderId="53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left" vertical="center"/>
    </xf>
    <xf numFmtId="0" fontId="2" fillId="4" borderId="54" xfId="0" applyFont="1" applyFill="1" applyBorder="1" applyAlignment="1">
      <alignment horizontal="left" vertical="center"/>
    </xf>
    <xf numFmtId="14" fontId="2" fillId="4" borderId="37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20" xfId="0" applyNumberFormat="1" applyFont="1" applyFill="1" applyBorder="1" applyAlignment="1">
      <alignment horizontal="center" vertical="center"/>
    </xf>
    <xf numFmtId="1" fontId="2" fillId="0" borderId="2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3" borderId="19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2" fillId="3" borderId="39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14" fontId="2" fillId="2" borderId="26" xfId="0" applyNumberFormat="1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left" vertical="center" wrapText="1"/>
    </xf>
    <xf numFmtId="0" fontId="2" fillId="3" borderId="42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4" xfId="0" applyFont="1" applyFill="1" applyBorder="1" applyAlignment="1">
      <alignment horizontal="left" vertical="center" wrapText="1"/>
    </xf>
    <xf numFmtId="0" fontId="2" fillId="3" borderId="40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54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2" fontId="2" fillId="0" borderId="54" xfId="0" applyNumberFormat="1" applyFont="1" applyBorder="1" applyAlignment="1">
      <alignment horizontal="center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wrapText="1"/>
    </xf>
    <xf numFmtId="0" fontId="2" fillId="3" borderId="49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45" xfId="0" applyFont="1" applyFill="1" applyBorder="1" applyAlignment="1">
      <alignment horizontal="left" vertical="center" wrapText="1"/>
    </xf>
    <xf numFmtId="0" fontId="2" fillId="3" borderId="47" xfId="0" applyFont="1" applyFill="1" applyBorder="1" applyAlignment="1">
      <alignment horizontal="left" vertical="center" wrapText="1"/>
    </xf>
    <xf numFmtId="0" fontId="2" fillId="3" borderId="48" xfId="0" applyFont="1" applyFill="1" applyBorder="1" applyAlignment="1">
      <alignment horizontal="lef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BFFEB"/>
      <color rgb="FFCCFFCC"/>
      <color rgb="FFCCECFF"/>
      <color rgb="FFE7F6FF"/>
      <color rgb="FFCCFFFF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tabSelected="1"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77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43714</v>
      </c>
      <c r="E4" s="116"/>
      <c r="F4" s="73" t="s">
        <v>14</v>
      </c>
      <c r="G4" s="74"/>
      <c r="H4" s="74"/>
      <c r="I4" s="75"/>
      <c r="J4" s="82" t="s">
        <v>64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63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43738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18">
        <v>1</v>
      </c>
      <c r="C8" s="176" t="s">
        <v>6</v>
      </c>
      <c r="D8" s="177"/>
      <c r="E8" s="178"/>
      <c r="F8" s="150" t="s">
        <v>74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14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14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20">
        <v>4</v>
      </c>
      <c r="C11" s="172" t="s">
        <v>9</v>
      </c>
      <c r="D11" s="173"/>
      <c r="E11" s="174"/>
      <c r="F11" s="156" t="s">
        <v>75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29" t="s">
        <v>19</v>
      </c>
      <c r="N12" s="19" t="s">
        <v>21</v>
      </c>
      <c r="O12" s="132" t="s">
        <v>20</v>
      </c>
      <c r="P12" s="134"/>
      <c r="Q12" s="30" t="s">
        <v>20</v>
      </c>
      <c r="R12" s="28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338</v>
      </c>
      <c r="G14" s="89">
        <v>100</v>
      </c>
      <c r="H14" s="89">
        <v>24</v>
      </c>
      <c r="I14" s="89">
        <v>29</v>
      </c>
      <c r="J14" s="89">
        <v>65</v>
      </c>
      <c r="K14" s="89">
        <v>14</v>
      </c>
      <c r="L14" s="89">
        <v>12</v>
      </c>
      <c r="M14" s="89">
        <f>SUM(F14:L15)</f>
        <v>582</v>
      </c>
      <c r="N14" s="89">
        <v>287</v>
      </c>
      <c r="O14" s="89">
        <v>26</v>
      </c>
      <c r="P14" s="89">
        <v>0</v>
      </c>
      <c r="Q14" s="89">
        <f>SUM(O14:P15)</f>
        <v>26</v>
      </c>
      <c r="R14" s="89">
        <f>SUM(M14,N14,Q14)</f>
        <v>895</v>
      </c>
      <c r="S14" s="171">
        <v>3217</v>
      </c>
      <c r="T14" s="89">
        <v>40</v>
      </c>
      <c r="U14" s="117">
        <f>SUM(R14:T15)</f>
        <v>4152</v>
      </c>
    </row>
    <row r="15" spans="2:21" s="4" customFormat="1" ht="24" customHeight="1" x14ac:dyDescent="0.25">
      <c r="B15" s="119"/>
      <c r="C15" s="128"/>
      <c r="D15" s="129"/>
      <c r="E15" s="26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22"/>
      <c r="C16" s="23"/>
      <c r="D16" s="27"/>
      <c r="E16" s="24" t="s">
        <v>67</v>
      </c>
      <c r="F16" s="32">
        <f>7.5+8.33+8.56+8.53+7.8+6.95+5.83+4.61</f>
        <v>58.11</v>
      </c>
      <c r="G16" s="32">
        <f t="shared" ref="G16:L16" si="0">7.5+8.33+8.56+8.53+7.8+6.95+5.83+4.61</f>
        <v>58.11</v>
      </c>
      <c r="H16" s="32">
        <f t="shared" si="0"/>
        <v>58.11</v>
      </c>
      <c r="I16" s="32">
        <f t="shared" si="0"/>
        <v>58.11</v>
      </c>
      <c r="J16" s="32">
        <f t="shared" si="0"/>
        <v>58.11</v>
      </c>
      <c r="K16" s="32">
        <f t="shared" si="0"/>
        <v>58.11</v>
      </c>
      <c r="L16" s="32">
        <f t="shared" si="0"/>
        <v>58.11</v>
      </c>
      <c r="M16" s="32">
        <f>7.5+8.33+8.56+8.53+7.8+6.95+5.83+4.61</f>
        <v>58.11</v>
      </c>
      <c r="N16" s="32">
        <f>6.1+6.79+7.22+7.44+7.23+6.81+6.2+5.36</f>
        <v>53.150000000000006</v>
      </c>
      <c r="O16" s="32">
        <f>7.35+6.17+5.69+5.1+6.65+8.35+7.19+6.3</f>
        <v>52.8</v>
      </c>
      <c r="P16" s="32">
        <f>7.35+6.17+5.69+5.1+6.65+8.35+7.19+6.3</f>
        <v>52.8</v>
      </c>
      <c r="Q16" s="32">
        <f>7.35+6.17+5.69+5.1+6.65+8.35+7.19+6.3</f>
        <v>52.8</v>
      </c>
      <c r="R16" s="32"/>
      <c r="S16" s="31">
        <f>6.84+6.37+6.07+5.78+6.47+7.83+8.28+7.68</f>
        <v>55.32</v>
      </c>
      <c r="T16" s="32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1.7208742040956806</v>
      </c>
      <c r="G17" s="100">
        <f t="shared" si="1"/>
        <v>1.7208742040956806</v>
      </c>
      <c r="H17" s="100">
        <f t="shared" si="1"/>
        <v>1.7208742040956806</v>
      </c>
      <c r="I17" s="100">
        <f t="shared" si="1"/>
        <v>1.7208742040956806</v>
      </c>
      <c r="J17" s="100">
        <f t="shared" si="1"/>
        <v>1.7208742040956806</v>
      </c>
      <c r="K17" s="100">
        <f t="shared" si="1"/>
        <v>1.7208742040956806</v>
      </c>
      <c r="L17" s="100">
        <f t="shared" si="1"/>
        <v>1.7208742040956806</v>
      </c>
      <c r="M17" s="100">
        <f t="shared" si="1"/>
        <v>1.7208742040956806</v>
      </c>
      <c r="N17" s="100">
        <f t="shared" si="1"/>
        <v>1.8814675446848539</v>
      </c>
      <c r="O17" s="100">
        <f t="shared" si="1"/>
        <v>1.893939393939394</v>
      </c>
      <c r="P17" s="100">
        <f t="shared" si="1"/>
        <v>1.893939393939394</v>
      </c>
      <c r="Q17" s="100">
        <f t="shared" si="1"/>
        <v>1.893939393939394</v>
      </c>
      <c r="R17" s="90"/>
      <c r="S17" s="100">
        <f>100/S16</f>
        <v>1.8076644974692697</v>
      </c>
      <c r="T17" s="10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24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P19" si="2">F14*F17</f>
        <v>581.65548098433999</v>
      </c>
      <c r="G19" s="99">
        <f t="shared" si="2"/>
        <v>172.08742040956807</v>
      </c>
      <c r="H19" s="99">
        <f t="shared" si="2"/>
        <v>41.300980898296331</v>
      </c>
      <c r="I19" s="99">
        <f t="shared" si="2"/>
        <v>49.905351918774734</v>
      </c>
      <c r="J19" s="99">
        <f t="shared" si="2"/>
        <v>111.85682326621924</v>
      </c>
      <c r="K19" s="99">
        <f t="shared" si="2"/>
        <v>24.092238857339527</v>
      </c>
      <c r="L19" s="99">
        <f t="shared" si="2"/>
        <v>20.650490449148165</v>
      </c>
      <c r="M19" s="99">
        <f t="shared" ref="M19" si="3">M14*M17</f>
        <v>1001.5487867836861</v>
      </c>
      <c r="N19" s="99">
        <f t="shared" si="2"/>
        <v>539.98118532455305</v>
      </c>
      <c r="O19" s="99">
        <f t="shared" si="2"/>
        <v>49.242424242424242</v>
      </c>
      <c r="P19" s="99">
        <f t="shared" si="2"/>
        <v>0</v>
      </c>
      <c r="Q19" s="99">
        <f t="shared" ref="Q19" si="4">Q14*Q17</f>
        <v>49.242424242424242</v>
      </c>
      <c r="R19" s="91">
        <f>SUM(M19,N19,Q19)</f>
        <v>1590.7723963506635</v>
      </c>
      <c r="S19" s="99">
        <f>S14*S17</f>
        <v>5815.2566883586405</v>
      </c>
      <c r="T19" s="99">
        <f>T14*T17</f>
        <v>71.761750986724081</v>
      </c>
      <c r="U19" s="148">
        <f>SUM(R19:T20)</f>
        <v>7477.7908356960279</v>
      </c>
    </row>
    <row r="20" spans="2:21" s="4" customFormat="1" ht="24" customHeight="1" x14ac:dyDescent="0.25">
      <c r="B20" s="119"/>
      <c r="C20" s="128"/>
      <c r="D20" s="145"/>
      <c r="E20" s="26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22"/>
      <c r="C21" s="23"/>
      <c r="D21" s="27"/>
      <c r="E21" s="24" t="s">
        <v>68</v>
      </c>
      <c r="F21" s="31">
        <v>126.9</v>
      </c>
      <c r="G21" s="31">
        <v>126.9</v>
      </c>
      <c r="H21" s="31">
        <v>126.9</v>
      </c>
      <c r="I21" s="31">
        <v>126.9</v>
      </c>
      <c r="J21" s="31">
        <v>126.9</v>
      </c>
      <c r="K21" s="31">
        <v>126.9</v>
      </c>
      <c r="L21" s="31">
        <v>126.9</v>
      </c>
      <c r="M21" s="31">
        <v>126.9</v>
      </c>
      <c r="N21" s="31">
        <v>124.6</v>
      </c>
      <c r="O21" s="31">
        <v>124.8</v>
      </c>
      <c r="P21" s="31">
        <v>124.8</v>
      </c>
      <c r="Q21" s="31">
        <v>124.8</v>
      </c>
      <c r="R21" s="31"/>
      <c r="S21" s="31">
        <v>117.7</v>
      </c>
      <c r="T21" s="31">
        <v>106.7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0.78802206461780921</v>
      </c>
      <c r="G22" s="94">
        <f>100/G21</f>
        <v>0.78802206461780921</v>
      </c>
      <c r="H22" s="94">
        <f t="shared" ref="H22:T22" si="5">100/H21</f>
        <v>0.78802206461780921</v>
      </c>
      <c r="I22" s="94">
        <f t="shared" si="5"/>
        <v>0.78802206461780921</v>
      </c>
      <c r="J22" s="94">
        <f t="shared" si="5"/>
        <v>0.78802206461780921</v>
      </c>
      <c r="K22" s="94">
        <f t="shared" si="5"/>
        <v>0.78802206461780921</v>
      </c>
      <c r="L22" s="94">
        <f t="shared" si="5"/>
        <v>0.78802206461780921</v>
      </c>
      <c r="M22" s="94">
        <f t="shared" si="5"/>
        <v>0.78802206461780921</v>
      </c>
      <c r="N22" s="94">
        <f t="shared" si="5"/>
        <v>0.8025682182985554</v>
      </c>
      <c r="O22" s="94">
        <f t="shared" si="5"/>
        <v>0.80128205128205132</v>
      </c>
      <c r="P22" s="94">
        <f t="shared" si="5"/>
        <v>0.80128205128205132</v>
      </c>
      <c r="Q22" s="94">
        <f t="shared" si="5"/>
        <v>0.80128205128205132</v>
      </c>
      <c r="R22" s="92"/>
      <c r="S22" s="94">
        <f t="shared" si="5"/>
        <v>0.84961767204757854</v>
      </c>
      <c r="T22" s="94">
        <f t="shared" si="5"/>
        <v>0.93720712277413309</v>
      </c>
      <c r="U22" s="149"/>
    </row>
    <row r="23" spans="2:21" s="4" customFormat="1" ht="24" customHeight="1" x14ac:dyDescent="0.25">
      <c r="B23" s="119"/>
      <c r="C23" s="128"/>
      <c r="D23" s="145"/>
      <c r="E23" s="26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7">
        <f>F19*F22</f>
        <v>458.35735302154444</v>
      </c>
      <c r="G24" s="57">
        <f>G19*G22</f>
        <v>135.60868432590075</v>
      </c>
      <c r="H24" s="57">
        <f t="shared" ref="H24:T24" si="6">H19*H22</f>
        <v>32.546084238216174</v>
      </c>
      <c r="I24" s="57">
        <f t="shared" si="6"/>
        <v>39.326518454511209</v>
      </c>
      <c r="J24" s="57">
        <f t="shared" si="6"/>
        <v>88.145644811835481</v>
      </c>
      <c r="K24" s="57">
        <f t="shared" si="6"/>
        <v>18.985215805626105</v>
      </c>
      <c r="L24" s="57">
        <f t="shared" si="6"/>
        <v>16.273042119108087</v>
      </c>
      <c r="M24" s="57">
        <f t="shared" ref="M24" si="7">M19*M22</f>
        <v>789.24254277674231</v>
      </c>
      <c r="N24" s="57">
        <f t="shared" si="6"/>
        <v>433.37173782066861</v>
      </c>
      <c r="O24" s="57">
        <f t="shared" si="6"/>
        <v>39.457070707070706</v>
      </c>
      <c r="P24" s="57">
        <f t="shared" si="6"/>
        <v>0</v>
      </c>
      <c r="Q24" s="57">
        <f t="shared" ref="Q24" si="8">Q19*Q22</f>
        <v>39.457070707070706</v>
      </c>
      <c r="R24" s="93">
        <f>SUM(M24,N24,Q24)</f>
        <v>1262.0713513044816</v>
      </c>
      <c r="S24" s="57">
        <f t="shared" si="6"/>
        <v>4940.7448499223792</v>
      </c>
      <c r="T24" s="57">
        <f t="shared" si="6"/>
        <v>67.25562416750148</v>
      </c>
      <c r="U24" s="147">
        <f>SUM(R24:T25)</f>
        <v>6270.0718253943614</v>
      </c>
    </row>
    <row r="25" spans="2:21" s="4" customFormat="1" ht="24" customHeight="1" x14ac:dyDescent="0.25">
      <c r="B25" s="119"/>
      <c r="C25" s="128"/>
      <c r="D25" s="145"/>
      <c r="E25" s="26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7"/>
    </row>
    <row r="26" spans="2:21" s="4" customFormat="1" ht="24" customHeight="1" x14ac:dyDescent="0.25">
      <c r="B26" s="22"/>
      <c r="C26" s="23"/>
      <c r="D26" s="27"/>
      <c r="E26" s="24" t="s">
        <v>69</v>
      </c>
      <c r="F26" s="32">
        <v>111.6</v>
      </c>
      <c r="G26" s="32">
        <v>111.6</v>
      </c>
      <c r="H26" s="32">
        <v>111.6</v>
      </c>
      <c r="I26" s="32">
        <v>111.6</v>
      </c>
      <c r="J26" s="32">
        <v>111.6</v>
      </c>
      <c r="K26" s="32">
        <v>111.6</v>
      </c>
      <c r="L26" s="32">
        <v>111.6</v>
      </c>
      <c r="M26" s="32">
        <v>111.6</v>
      </c>
      <c r="N26" s="32">
        <v>110.9</v>
      </c>
      <c r="O26" s="32">
        <v>109.8</v>
      </c>
      <c r="P26" s="32">
        <v>109.8</v>
      </c>
      <c r="Q26" s="32">
        <v>109.8</v>
      </c>
      <c r="R26" s="32"/>
      <c r="S26" s="31">
        <v>106.8</v>
      </c>
      <c r="T26" s="32">
        <v>149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0.89605734767025091</v>
      </c>
      <c r="G27" s="94">
        <f t="shared" ref="G27:T27" si="9">100/G26</f>
        <v>0.89605734767025091</v>
      </c>
      <c r="H27" s="94">
        <f t="shared" si="9"/>
        <v>0.89605734767025091</v>
      </c>
      <c r="I27" s="94">
        <f t="shared" si="9"/>
        <v>0.89605734767025091</v>
      </c>
      <c r="J27" s="94">
        <f t="shared" si="9"/>
        <v>0.89605734767025091</v>
      </c>
      <c r="K27" s="94">
        <f t="shared" si="9"/>
        <v>0.89605734767025091</v>
      </c>
      <c r="L27" s="94">
        <f t="shared" si="9"/>
        <v>0.89605734767025091</v>
      </c>
      <c r="M27" s="94">
        <f t="shared" si="9"/>
        <v>0.89605734767025091</v>
      </c>
      <c r="N27" s="94">
        <f t="shared" si="9"/>
        <v>0.90171325518485113</v>
      </c>
      <c r="O27" s="94">
        <f t="shared" si="9"/>
        <v>0.91074681238615662</v>
      </c>
      <c r="P27" s="94">
        <f t="shared" si="9"/>
        <v>0.91074681238615662</v>
      </c>
      <c r="Q27" s="94">
        <f t="shared" si="9"/>
        <v>0.91074681238615662</v>
      </c>
      <c r="R27" s="94"/>
      <c r="S27" s="94">
        <f t="shared" si="9"/>
        <v>0.93632958801498134</v>
      </c>
      <c r="T27" s="94">
        <f t="shared" si="9"/>
        <v>0.67114093959731547</v>
      </c>
      <c r="U27" s="149"/>
    </row>
    <row r="28" spans="2:21" s="4" customFormat="1" ht="24" customHeight="1" x14ac:dyDescent="0.25">
      <c r="B28" s="119"/>
      <c r="C28" s="128"/>
      <c r="D28" s="145"/>
      <c r="E28" s="26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410.71447403364198</v>
      </c>
      <c r="G29" s="96">
        <f t="shared" ref="G29:T29" si="10">G24*G27</f>
        <v>121.51315799811896</v>
      </c>
      <c r="H29" s="96">
        <f t="shared" si="10"/>
        <v>29.163157919548542</v>
      </c>
      <c r="I29" s="96">
        <f t="shared" si="10"/>
        <v>35.238815819454487</v>
      </c>
      <c r="J29" s="96">
        <f t="shared" si="10"/>
        <v>78.983552698777316</v>
      </c>
      <c r="K29" s="96">
        <f t="shared" si="10"/>
        <v>17.011842119736652</v>
      </c>
      <c r="L29" s="96">
        <f t="shared" si="10"/>
        <v>14.581578959774271</v>
      </c>
      <c r="M29" s="96">
        <f t="shared" ref="M29" si="11">M24*M27</f>
        <v>707.20657954905232</v>
      </c>
      <c r="N29" s="96">
        <f t="shared" si="10"/>
        <v>390.77704041539096</v>
      </c>
      <c r="O29" s="96">
        <f t="shared" si="10"/>
        <v>35.935401372559838</v>
      </c>
      <c r="P29" s="96">
        <f t="shared" si="10"/>
        <v>0</v>
      </c>
      <c r="Q29" s="96">
        <f t="shared" ref="Q29" si="12">Q24*Q27</f>
        <v>35.935401372559838</v>
      </c>
      <c r="R29" s="95">
        <f>SUM(M29,N29,Q29)</f>
        <v>1133.9190213370032</v>
      </c>
      <c r="S29" s="96">
        <f t="shared" si="10"/>
        <v>4626.165589814962</v>
      </c>
      <c r="T29" s="96">
        <f t="shared" si="10"/>
        <v>45.138002796980864</v>
      </c>
      <c r="U29" s="146">
        <f>SUM(R29:T30)</f>
        <v>5805.2226139489458</v>
      </c>
    </row>
    <row r="30" spans="2:21" s="4" customFormat="1" ht="24" customHeight="1" x14ac:dyDescent="0.25">
      <c r="B30" s="119"/>
      <c r="C30" s="128"/>
      <c r="D30" s="145"/>
      <c r="E30" s="26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1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G17:G18"/>
    <mergeCell ref="H17:H18"/>
    <mergeCell ref="I17:I18"/>
    <mergeCell ref="J17:J18"/>
    <mergeCell ref="K17:K18"/>
    <mergeCell ref="M17:M18"/>
    <mergeCell ref="Q17:Q18"/>
    <mergeCell ref="U27:U28"/>
    <mergeCell ref="L17:L18"/>
    <mergeCell ref="O17:O18"/>
    <mergeCell ref="T17:T18"/>
    <mergeCell ref="G19:G20"/>
    <mergeCell ref="H19:H20"/>
    <mergeCell ref="I19:I20"/>
    <mergeCell ref="J19:J20"/>
    <mergeCell ref="K19:K20"/>
    <mergeCell ref="L19:L20"/>
    <mergeCell ref="O19:O20"/>
    <mergeCell ref="T19:T20"/>
    <mergeCell ref="M19:M20"/>
    <mergeCell ref="T24:T25"/>
    <mergeCell ref="I27:I28"/>
    <mergeCell ref="J27:J28"/>
    <mergeCell ref="K27:K28"/>
    <mergeCell ref="B2:U2"/>
    <mergeCell ref="D6:U6"/>
    <mergeCell ref="D5:E5"/>
    <mergeCell ref="D7:E7"/>
    <mergeCell ref="F14:F15"/>
    <mergeCell ref="P14:P15"/>
    <mergeCell ref="S14:S15"/>
    <mergeCell ref="U14:U15"/>
    <mergeCell ref="C11:E11"/>
    <mergeCell ref="C10:E10"/>
    <mergeCell ref="C8:E8"/>
    <mergeCell ref="C14:D15"/>
    <mergeCell ref="B14:B15"/>
    <mergeCell ref="M14:M15"/>
    <mergeCell ref="Q14:Q15"/>
    <mergeCell ref="N14:N15"/>
    <mergeCell ref="T12:T13"/>
    <mergeCell ref="U12:U13"/>
    <mergeCell ref="T14:T15"/>
    <mergeCell ref="B19:B20"/>
    <mergeCell ref="C19:D20"/>
    <mergeCell ref="F19:F20"/>
    <mergeCell ref="P19:P20"/>
    <mergeCell ref="S19:S20"/>
    <mergeCell ref="U19:U20"/>
    <mergeCell ref="S22:S23"/>
    <mergeCell ref="U22:U23"/>
    <mergeCell ref="F8:U8"/>
    <mergeCell ref="F9:U9"/>
    <mergeCell ref="F10:U10"/>
    <mergeCell ref="F11:U11"/>
    <mergeCell ref="B17:B18"/>
    <mergeCell ref="C17:D18"/>
    <mergeCell ref="F17:F18"/>
    <mergeCell ref="P17:P18"/>
    <mergeCell ref="S17:S18"/>
    <mergeCell ref="U17:U18"/>
    <mergeCell ref="H14:H15"/>
    <mergeCell ref="I14:I15"/>
    <mergeCell ref="J14:J15"/>
    <mergeCell ref="K14:K15"/>
    <mergeCell ref="L14:L15"/>
    <mergeCell ref="O14:O15"/>
    <mergeCell ref="B24:B25"/>
    <mergeCell ref="C24:D25"/>
    <mergeCell ref="F24:F25"/>
    <mergeCell ref="P24:P25"/>
    <mergeCell ref="S24:S25"/>
    <mergeCell ref="U24:U25"/>
    <mergeCell ref="B22:B23"/>
    <mergeCell ref="C22:D23"/>
    <mergeCell ref="F22:F23"/>
    <mergeCell ref="P22:P23"/>
    <mergeCell ref="G22:G23"/>
    <mergeCell ref="H22:H23"/>
    <mergeCell ref="I22:I23"/>
    <mergeCell ref="J22:J23"/>
    <mergeCell ref="K22:K23"/>
    <mergeCell ref="L22:L23"/>
    <mergeCell ref="O22:O23"/>
    <mergeCell ref="T22:T23"/>
    <mergeCell ref="G24:G25"/>
    <mergeCell ref="H24:H25"/>
    <mergeCell ref="M22:M23"/>
    <mergeCell ref="M24:M25"/>
    <mergeCell ref="Q22:Q23"/>
    <mergeCell ref="Q24:Q25"/>
    <mergeCell ref="B29:B30"/>
    <mergeCell ref="C29:D30"/>
    <mergeCell ref="F29:F30"/>
    <mergeCell ref="P29:P30"/>
    <mergeCell ref="S29:S30"/>
    <mergeCell ref="U29:U30"/>
    <mergeCell ref="B27:B28"/>
    <mergeCell ref="C27:D28"/>
    <mergeCell ref="F27:F28"/>
    <mergeCell ref="P27:P28"/>
    <mergeCell ref="G29:G30"/>
    <mergeCell ref="H29:H30"/>
    <mergeCell ref="I29:I30"/>
    <mergeCell ref="J29:J30"/>
    <mergeCell ref="K29:K30"/>
    <mergeCell ref="L29:L30"/>
    <mergeCell ref="O29:O30"/>
    <mergeCell ref="T29:T30"/>
    <mergeCell ref="M27:M28"/>
    <mergeCell ref="M29:M30"/>
    <mergeCell ref="Q27:Q28"/>
    <mergeCell ref="Q29:Q30"/>
    <mergeCell ref="G27:G28"/>
    <mergeCell ref="H27:H28"/>
    <mergeCell ref="B33:B34"/>
    <mergeCell ref="C33:D34"/>
    <mergeCell ref="F33:F34"/>
    <mergeCell ref="P33:P34"/>
    <mergeCell ref="S33:S34"/>
    <mergeCell ref="U33:U34"/>
    <mergeCell ref="B31:B32"/>
    <mergeCell ref="C31:D32"/>
    <mergeCell ref="E31:E32"/>
    <mergeCell ref="G33:G34"/>
    <mergeCell ref="H33:H34"/>
    <mergeCell ref="I33:I34"/>
    <mergeCell ref="J33:J34"/>
    <mergeCell ref="K33:K34"/>
    <mergeCell ref="L33:L34"/>
    <mergeCell ref="O33:O34"/>
    <mergeCell ref="T33:T34"/>
    <mergeCell ref="M33:M34"/>
    <mergeCell ref="Q33:Q34"/>
    <mergeCell ref="F31:U32"/>
    <mergeCell ref="U37:U38"/>
    <mergeCell ref="B35:B36"/>
    <mergeCell ref="C35:D36"/>
    <mergeCell ref="F35:F36"/>
    <mergeCell ref="P35:P36"/>
    <mergeCell ref="G35:G36"/>
    <mergeCell ref="H35:H36"/>
    <mergeCell ref="I35:I36"/>
    <mergeCell ref="J35:J36"/>
    <mergeCell ref="K35:K36"/>
    <mergeCell ref="L35:L36"/>
    <mergeCell ref="O35:O36"/>
    <mergeCell ref="T35:T36"/>
    <mergeCell ref="M35:M36"/>
    <mergeCell ref="Q35:Q36"/>
    <mergeCell ref="R35:R36"/>
    <mergeCell ref="F37:T38"/>
    <mergeCell ref="B45:C45"/>
    <mergeCell ref="B46:U46"/>
    <mergeCell ref="C9:D9"/>
    <mergeCell ref="B3:C3"/>
    <mergeCell ref="B12:E13"/>
    <mergeCell ref="D45:U45"/>
    <mergeCell ref="D3:E3"/>
    <mergeCell ref="D4:E4"/>
    <mergeCell ref="U43:U44"/>
    <mergeCell ref="B43:B44"/>
    <mergeCell ref="C43:D44"/>
    <mergeCell ref="U39:U40"/>
    <mergeCell ref="B41:B42"/>
    <mergeCell ref="C41:D42"/>
    <mergeCell ref="U41:U42"/>
    <mergeCell ref="B39:B40"/>
    <mergeCell ref="C39:D40"/>
    <mergeCell ref="S35:S36"/>
    <mergeCell ref="F12:L12"/>
    <mergeCell ref="O12:P12"/>
    <mergeCell ref="G14:G15"/>
    <mergeCell ref="U35:U36"/>
    <mergeCell ref="B37:B38"/>
    <mergeCell ref="C37:D38"/>
    <mergeCell ref="L27:L28"/>
    <mergeCell ref="O27:O28"/>
    <mergeCell ref="T27:T28"/>
    <mergeCell ref="S27:S28"/>
    <mergeCell ref="N29:N30"/>
    <mergeCell ref="N33:N34"/>
    <mergeCell ref="N35:N36"/>
    <mergeCell ref="S12:S13"/>
    <mergeCell ref="Q19:Q20"/>
    <mergeCell ref="N17:N18"/>
    <mergeCell ref="N19:N20"/>
    <mergeCell ref="N22:N23"/>
    <mergeCell ref="N24:N25"/>
    <mergeCell ref="N27:N28"/>
    <mergeCell ref="I24:I25"/>
    <mergeCell ref="J24:J25"/>
    <mergeCell ref="K24:K25"/>
    <mergeCell ref="L24:L25"/>
    <mergeCell ref="O24:O25"/>
    <mergeCell ref="F39:T40"/>
    <mergeCell ref="F41:T42"/>
    <mergeCell ref="F43:T44"/>
    <mergeCell ref="F3:I3"/>
    <mergeCell ref="F4:I4"/>
    <mergeCell ref="F5:I5"/>
    <mergeCell ref="F7:I7"/>
    <mergeCell ref="J3:U3"/>
    <mergeCell ref="J4:U4"/>
    <mergeCell ref="J5:U5"/>
    <mergeCell ref="J7:U7"/>
    <mergeCell ref="R14:R15"/>
    <mergeCell ref="R17:R18"/>
    <mergeCell ref="R19:R20"/>
    <mergeCell ref="R22:R23"/>
    <mergeCell ref="R24:R25"/>
    <mergeCell ref="R27:R28"/>
    <mergeCell ref="R29:R30"/>
    <mergeCell ref="R33:R3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77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43724</v>
      </c>
      <c r="E4" s="116"/>
      <c r="F4" s="73" t="s">
        <v>14</v>
      </c>
      <c r="G4" s="74"/>
      <c r="H4" s="74"/>
      <c r="I4" s="75"/>
      <c r="J4" s="82" t="s">
        <v>76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63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43738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4">
        <v>1</v>
      </c>
      <c r="C8" s="176" t="s">
        <v>6</v>
      </c>
      <c r="D8" s="177"/>
      <c r="E8" s="178"/>
      <c r="F8" s="150" t="s">
        <v>74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38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38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39">
        <v>4</v>
      </c>
      <c r="C11" s="172" t="s">
        <v>9</v>
      </c>
      <c r="D11" s="173"/>
      <c r="E11" s="174"/>
      <c r="F11" s="156" t="s">
        <v>75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43" t="s">
        <v>19</v>
      </c>
      <c r="N12" s="19" t="s">
        <v>21</v>
      </c>
      <c r="O12" s="132" t="s">
        <v>20</v>
      </c>
      <c r="P12" s="134"/>
      <c r="Q12" s="42" t="s">
        <v>20</v>
      </c>
      <c r="R12" s="41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181">
        <v>347</v>
      </c>
      <c r="G14" s="181">
        <v>140</v>
      </c>
      <c r="H14" s="181">
        <v>23</v>
      </c>
      <c r="I14" s="181">
        <v>33</v>
      </c>
      <c r="J14" s="181">
        <v>71</v>
      </c>
      <c r="K14" s="181">
        <v>3</v>
      </c>
      <c r="L14" s="181">
        <v>23</v>
      </c>
      <c r="M14" s="181">
        <f>SUM(F14:L15)</f>
        <v>640</v>
      </c>
      <c r="N14" s="181">
        <v>312</v>
      </c>
      <c r="O14" s="181">
        <v>22</v>
      </c>
      <c r="P14" s="181">
        <v>0</v>
      </c>
      <c r="Q14" s="181">
        <f>SUM(O14:P15)</f>
        <v>22</v>
      </c>
      <c r="R14" s="181">
        <f>SUM(M14,N14,Q14)</f>
        <v>974</v>
      </c>
      <c r="S14" s="182">
        <v>2534</v>
      </c>
      <c r="T14" s="181">
        <v>30</v>
      </c>
      <c r="U14" s="183">
        <f>SUM(R14:T15)</f>
        <v>3538</v>
      </c>
    </row>
    <row r="15" spans="2:21" s="4" customFormat="1" ht="24" customHeight="1" x14ac:dyDescent="0.25">
      <c r="B15" s="119"/>
      <c r="C15" s="128"/>
      <c r="D15" s="129"/>
      <c r="E15" s="37" t="s">
        <v>12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2"/>
      <c r="T15" s="181"/>
      <c r="U15" s="183"/>
    </row>
    <row r="16" spans="2:21" s="4" customFormat="1" ht="24" customHeight="1" x14ac:dyDescent="0.25">
      <c r="B16" s="38"/>
      <c r="C16" s="40"/>
      <c r="D16" s="27"/>
      <c r="E16" s="45" t="s">
        <v>67</v>
      </c>
      <c r="F16" s="36">
        <f>7.5+8.33+8.56+8.53+7.8+6.95+5.83+4.61</f>
        <v>58.11</v>
      </c>
      <c r="G16" s="36">
        <f t="shared" ref="G16:L16" si="0">7.5+8.33+8.56+8.53+7.8+6.95+5.83+4.61</f>
        <v>58.11</v>
      </c>
      <c r="H16" s="36">
        <f t="shared" si="0"/>
        <v>58.11</v>
      </c>
      <c r="I16" s="36">
        <f t="shared" si="0"/>
        <v>58.11</v>
      </c>
      <c r="J16" s="36">
        <f t="shared" si="0"/>
        <v>58.11</v>
      </c>
      <c r="K16" s="36">
        <f t="shared" si="0"/>
        <v>58.11</v>
      </c>
      <c r="L16" s="36">
        <f t="shared" si="0"/>
        <v>58.11</v>
      </c>
      <c r="M16" s="36">
        <f>7.5+8.33+8.56+8.53+7.8+6.95+5.83+4.61</f>
        <v>58.11</v>
      </c>
      <c r="N16" s="36">
        <f>6.1+6.79+7.22+7.44+7.23+6.81+6.2+5.36</f>
        <v>53.150000000000006</v>
      </c>
      <c r="O16" s="36">
        <f>7.35+6.17+5.69+5.1+6.65+8.35+7.19+6.3</f>
        <v>52.8</v>
      </c>
      <c r="P16" s="36">
        <f>7.35+6.17+5.69+5.1+6.65+8.35+7.19+6.3</f>
        <v>52.8</v>
      </c>
      <c r="Q16" s="36">
        <f>7.35+6.17+5.69+5.1+6.65+8.35+7.19+6.3</f>
        <v>52.8</v>
      </c>
      <c r="R16" s="36"/>
      <c r="S16" s="35">
        <f>6.84+6.37+6.07+5.78+6.47+7.83+8.28+7.68</f>
        <v>55.32</v>
      </c>
      <c r="T16" s="3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100">
        <f t="shared" ref="F17:Q17" si="1">100/F16</f>
        <v>1.7208742040956806</v>
      </c>
      <c r="G17" s="100">
        <f t="shared" si="1"/>
        <v>1.7208742040956806</v>
      </c>
      <c r="H17" s="100">
        <f t="shared" si="1"/>
        <v>1.7208742040956806</v>
      </c>
      <c r="I17" s="100">
        <f t="shared" si="1"/>
        <v>1.7208742040956806</v>
      </c>
      <c r="J17" s="100">
        <f t="shared" si="1"/>
        <v>1.7208742040956806</v>
      </c>
      <c r="K17" s="100">
        <f t="shared" si="1"/>
        <v>1.7208742040956806</v>
      </c>
      <c r="L17" s="100">
        <f t="shared" si="1"/>
        <v>1.7208742040956806</v>
      </c>
      <c r="M17" s="100">
        <f t="shared" si="1"/>
        <v>1.7208742040956806</v>
      </c>
      <c r="N17" s="100">
        <f t="shared" si="1"/>
        <v>1.8814675446848539</v>
      </c>
      <c r="O17" s="100">
        <f t="shared" si="1"/>
        <v>1.893939393939394</v>
      </c>
      <c r="P17" s="100">
        <f t="shared" si="1"/>
        <v>1.893939393939394</v>
      </c>
      <c r="Q17" s="100">
        <f t="shared" si="1"/>
        <v>1.893939393939394</v>
      </c>
      <c r="R17" s="90"/>
      <c r="S17" s="100">
        <f>100/S16</f>
        <v>1.8076644974692697</v>
      </c>
      <c r="T17" s="10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45" t="s">
        <v>22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90"/>
      <c r="S18" s="100"/>
      <c r="T18" s="10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9">
        <f t="shared" ref="F19:Q19" si="2">F14*F17</f>
        <v>597.14334882120113</v>
      </c>
      <c r="G19" s="99">
        <f t="shared" si="2"/>
        <v>240.9223885733953</v>
      </c>
      <c r="H19" s="99">
        <f t="shared" si="2"/>
        <v>39.580106694200651</v>
      </c>
      <c r="I19" s="99">
        <f t="shared" si="2"/>
        <v>56.788848735157458</v>
      </c>
      <c r="J19" s="99">
        <f t="shared" si="2"/>
        <v>122.18206849079333</v>
      </c>
      <c r="K19" s="99">
        <f t="shared" si="2"/>
        <v>5.1626226122870413</v>
      </c>
      <c r="L19" s="99">
        <f t="shared" si="2"/>
        <v>39.580106694200651</v>
      </c>
      <c r="M19" s="99">
        <f t="shared" si="2"/>
        <v>1101.3594906212356</v>
      </c>
      <c r="N19" s="99">
        <f t="shared" si="2"/>
        <v>587.01787394167445</v>
      </c>
      <c r="O19" s="99">
        <f t="shared" si="2"/>
        <v>41.666666666666671</v>
      </c>
      <c r="P19" s="99">
        <f t="shared" si="2"/>
        <v>0</v>
      </c>
      <c r="Q19" s="99">
        <f t="shared" si="2"/>
        <v>41.666666666666671</v>
      </c>
      <c r="R19" s="91">
        <f>SUM(M19,N19,Q19)</f>
        <v>1730.0440312295768</v>
      </c>
      <c r="S19" s="99">
        <f>S14*S17</f>
        <v>4580.6218365871291</v>
      </c>
      <c r="T19" s="99">
        <f>T14*T17</f>
        <v>53.821313240043061</v>
      </c>
      <c r="U19" s="148">
        <f>SUM(R19:T20)</f>
        <v>6364.4871810567493</v>
      </c>
    </row>
    <row r="20" spans="2:21" s="4" customFormat="1" ht="24" customHeight="1" x14ac:dyDescent="0.25">
      <c r="B20" s="119"/>
      <c r="C20" s="128"/>
      <c r="D20" s="145"/>
      <c r="E20" s="37" t="s">
        <v>24</v>
      </c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1"/>
      <c r="S20" s="99"/>
      <c r="T20" s="99"/>
      <c r="U20" s="148"/>
    </row>
    <row r="21" spans="2:21" s="4" customFormat="1" ht="24" customHeight="1" x14ac:dyDescent="0.25">
      <c r="B21" s="38"/>
      <c r="C21" s="40"/>
      <c r="D21" s="27"/>
      <c r="E21" s="45" t="s">
        <v>68</v>
      </c>
      <c r="F21" s="35">
        <v>125.4</v>
      </c>
      <c r="G21" s="35">
        <v>125.4</v>
      </c>
      <c r="H21" s="35">
        <v>125.4</v>
      </c>
      <c r="I21" s="35">
        <v>125.4</v>
      </c>
      <c r="J21" s="35">
        <v>125.4</v>
      </c>
      <c r="K21" s="35">
        <v>125.4</v>
      </c>
      <c r="L21" s="35">
        <v>125.4</v>
      </c>
      <c r="M21" s="35">
        <v>125.4</v>
      </c>
      <c r="N21" s="35">
        <v>139.30000000000001</v>
      </c>
      <c r="O21" s="35">
        <v>115.1</v>
      </c>
      <c r="P21" s="35">
        <v>115.1</v>
      </c>
      <c r="Q21" s="35">
        <v>115.1</v>
      </c>
      <c r="R21" s="35"/>
      <c r="S21" s="35">
        <v>103.8</v>
      </c>
      <c r="T21" s="35">
        <v>79.599999999999994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4">
        <f>100/F21</f>
        <v>0.79744816586921852</v>
      </c>
      <c r="G22" s="94">
        <f>100/G21</f>
        <v>0.79744816586921852</v>
      </c>
      <c r="H22" s="94">
        <f t="shared" ref="H22:T22" si="3">100/H21</f>
        <v>0.79744816586921852</v>
      </c>
      <c r="I22" s="94">
        <f t="shared" si="3"/>
        <v>0.79744816586921852</v>
      </c>
      <c r="J22" s="94">
        <f t="shared" si="3"/>
        <v>0.79744816586921852</v>
      </c>
      <c r="K22" s="94">
        <f t="shared" si="3"/>
        <v>0.79744816586921852</v>
      </c>
      <c r="L22" s="94">
        <f t="shared" si="3"/>
        <v>0.79744816586921852</v>
      </c>
      <c r="M22" s="94">
        <f t="shared" si="3"/>
        <v>0.79744816586921852</v>
      </c>
      <c r="N22" s="94">
        <f t="shared" si="3"/>
        <v>0.71787508973438618</v>
      </c>
      <c r="O22" s="94">
        <f t="shared" si="3"/>
        <v>0.86880973066898348</v>
      </c>
      <c r="P22" s="94">
        <f t="shared" si="3"/>
        <v>0.86880973066898348</v>
      </c>
      <c r="Q22" s="94">
        <f t="shared" si="3"/>
        <v>0.86880973066898348</v>
      </c>
      <c r="R22" s="92"/>
      <c r="S22" s="94">
        <f t="shared" si="3"/>
        <v>0.96339113680154143</v>
      </c>
      <c r="T22" s="94">
        <f t="shared" si="3"/>
        <v>1.256281407035176</v>
      </c>
      <c r="U22" s="149"/>
    </row>
    <row r="23" spans="2:21" s="4" customFormat="1" ht="24" customHeight="1" x14ac:dyDescent="0.25">
      <c r="B23" s="119"/>
      <c r="C23" s="128"/>
      <c r="D23" s="145"/>
      <c r="E23" s="37" t="s">
        <v>22</v>
      </c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2"/>
      <c r="S23" s="94"/>
      <c r="T23" s="94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57">
        <f>F19*F22</f>
        <v>476.19086827846979</v>
      </c>
      <c r="G24" s="57">
        <f>G19*G22</f>
        <v>192.12311688468526</v>
      </c>
      <c r="H24" s="57">
        <f t="shared" ref="H24:T24" si="4">H19*H22</f>
        <v>31.563083488198288</v>
      </c>
      <c r="I24" s="57">
        <f t="shared" si="4"/>
        <v>45.286163265675803</v>
      </c>
      <c r="J24" s="57">
        <f t="shared" si="4"/>
        <v>97.433866420090368</v>
      </c>
      <c r="K24" s="57">
        <f t="shared" si="4"/>
        <v>4.116923933243255</v>
      </c>
      <c r="L24" s="57">
        <f t="shared" si="4"/>
        <v>31.563083488198288</v>
      </c>
      <c r="M24" s="57">
        <f t="shared" si="4"/>
        <v>878.27710575856111</v>
      </c>
      <c r="N24" s="57">
        <f t="shared" si="4"/>
        <v>421.40550893156814</v>
      </c>
      <c r="O24" s="57">
        <f t="shared" si="4"/>
        <v>36.200405444540984</v>
      </c>
      <c r="P24" s="57">
        <f t="shared" si="4"/>
        <v>0</v>
      </c>
      <c r="Q24" s="57">
        <f t="shared" si="4"/>
        <v>36.200405444540984</v>
      </c>
      <c r="R24" s="93">
        <f>SUM(M24,N24,Q24)</f>
        <v>1335.8830201346702</v>
      </c>
      <c r="S24" s="57">
        <f t="shared" si="4"/>
        <v>4412.9304784076385</v>
      </c>
      <c r="T24" s="57">
        <f t="shared" si="4"/>
        <v>67.614715125682238</v>
      </c>
      <c r="U24" s="147">
        <f>SUM(R24:T25)</f>
        <v>5816.4282136679903</v>
      </c>
    </row>
    <row r="25" spans="2:21" s="4" customFormat="1" ht="24" customHeight="1" x14ac:dyDescent="0.25">
      <c r="B25" s="119"/>
      <c r="C25" s="128"/>
      <c r="D25" s="145"/>
      <c r="E25" s="37" t="s">
        <v>24</v>
      </c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93"/>
      <c r="S25" s="57"/>
      <c r="T25" s="57"/>
      <c r="U25" s="147"/>
    </row>
    <row r="26" spans="2:21" s="4" customFormat="1" ht="24" customHeight="1" x14ac:dyDescent="0.25">
      <c r="B26" s="38"/>
      <c r="C26" s="40"/>
      <c r="D26" s="27"/>
      <c r="E26" s="45" t="s">
        <v>69</v>
      </c>
      <c r="F26" s="36">
        <v>111.6</v>
      </c>
      <c r="G26" s="36">
        <v>111.6</v>
      </c>
      <c r="H26" s="36">
        <v>111.6</v>
      </c>
      <c r="I26" s="36">
        <v>111.6</v>
      </c>
      <c r="J26" s="36">
        <v>111.6</v>
      </c>
      <c r="K26" s="36">
        <v>111.6</v>
      </c>
      <c r="L26" s="36">
        <v>111.6</v>
      </c>
      <c r="M26" s="36">
        <v>111.6</v>
      </c>
      <c r="N26" s="36">
        <v>110.9</v>
      </c>
      <c r="O26" s="36">
        <v>109.8</v>
      </c>
      <c r="P26" s="36">
        <v>109.8</v>
      </c>
      <c r="Q26" s="36">
        <v>109.8</v>
      </c>
      <c r="R26" s="36"/>
      <c r="S26" s="35">
        <v>106.8</v>
      </c>
      <c r="T26" s="36">
        <v>149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0.89605734767025091</v>
      </c>
      <c r="G27" s="94">
        <f t="shared" ref="G27:T27" si="5">100/G26</f>
        <v>0.89605734767025091</v>
      </c>
      <c r="H27" s="94">
        <f t="shared" si="5"/>
        <v>0.89605734767025091</v>
      </c>
      <c r="I27" s="94">
        <f t="shared" si="5"/>
        <v>0.89605734767025091</v>
      </c>
      <c r="J27" s="94">
        <f t="shared" si="5"/>
        <v>0.89605734767025091</v>
      </c>
      <c r="K27" s="94">
        <f t="shared" si="5"/>
        <v>0.89605734767025091</v>
      </c>
      <c r="L27" s="94">
        <f t="shared" si="5"/>
        <v>0.89605734767025091</v>
      </c>
      <c r="M27" s="94">
        <f t="shared" si="5"/>
        <v>0.89605734767025091</v>
      </c>
      <c r="N27" s="94">
        <f t="shared" si="5"/>
        <v>0.90171325518485113</v>
      </c>
      <c r="O27" s="94">
        <f t="shared" si="5"/>
        <v>0.91074681238615662</v>
      </c>
      <c r="P27" s="94">
        <f t="shared" si="5"/>
        <v>0.91074681238615662</v>
      </c>
      <c r="Q27" s="94">
        <f t="shared" si="5"/>
        <v>0.91074681238615662</v>
      </c>
      <c r="R27" s="94"/>
      <c r="S27" s="94">
        <f t="shared" si="5"/>
        <v>0.93632958801498134</v>
      </c>
      <c r="T27" s="94">
        <f t="shared" si="5"/>
        <v>0.67114093959731547</v>
      </c>
      <c r="U27" s="149"/>
    </row>
    <row r="28" spans="2:21" s="4" customFormat="1" ht="24" customHeight="1" x14ac:dyDescent="0.25">
      <c r="B28" s="119"/>
      <c r="C28" s="128"/>
      <c r="D28" s="145"/>
      <c r="E28" s="37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426.69432641439948</v>
      </c>
      <c r="G29" s="96">
        <f t="shared" ref="G29:T29" si="6">G24*G27</f>
        <v>172.15333054183267</v>
      </c>
      <c r="H29" s="96">
        <f t="shared" si="6"/>
        <v>28.282332874729651</v>
      </c>
      <c r="I29" s="96">
        <f t="shared" si="6"/>
        <v>40.578999342003407</v>
      </c>
      <c r="J29" s="96">
        <f t="shared" si="6"/>
        <v>87.306331917643703</v>
      </c>
      <c r="K29" s="96">
        <f t="shared" si="6"/>
        <v>3.6889999401821281</v>
      </c>
      <c r="L29" s="96">
        <f t="shared" si="6"/>
        <v>28.282332874729651</v>
      </c>
      <c r="M29" s="96">
        <f t="shared" si="6"/>
        <v>786.98665390552071</v>
      </c>
      <c r="N29" s="96">
        <f t="shared" si="6"/>
        <v>379.98693321151313</v>
      </c>
      <c r="O29" s="96">
        <f t="shared" si="6"/>
        <v>32.969403865702169</v>
      </c>
      <c r="P29" s="96">
        <f t="shared" si="6"/>
        <v>0</v>
      </c>
      <c r="Q29" s="96">
        <f t="shared" si="6"/>
        <v>32.969403865702169</v>
      </c>
      <c r="R29" s="95">
        <f>SUM(M29,N29,Q29)</f>
        <v>1199.9429909827359</v>
      </c>
      <c r="S29" s="96">
        <f t="shared" si="6"/>
        <v>4131.9573767861784</v>
      </c>
      <c r="T29" s="96">
        <f t="shared" si="6"/>
        <v>45.379003440055193</v>
      </c>
      <c r="U29" s="146">
        <f>SUM(R29:T30)</f>
        <v>5377.2793712089697</v>
      </c>
    </row>
    <row r="30" spans="2:21" s="4" customFormat="1" ht="24" customHeight="1" x14ac:dyDescent="0.25">
      <c r="B30" s="119"/>
      <c r="C30" s="128"/>
      <c r="D30" s="145"/>
      <c r="E30" s="3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3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77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43749</v>
      </c>
      <c r="E4" s="116"/>
      <c r="F4" s="73" t="s">
        <v>14</v>
      </c>
      <c r="G4" s="74"/>
      <c r="H4" s="74"/>
      <c r="I4" s="75"/>
      <c r="J4" s="82" t="s">
        <v>64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78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43768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8">
        <v>1</v>
      </c>
      <c r="C8" s="176" t="s">
        <v>6</v>
      </c>
      <c r="D8" s="177"/>
      <c r="E8" s="178"/>
      <c r="F8" s="150" t="s">
        <v>74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6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6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9">
        <v>4</v>
      </c>
      <c r="C11" s="172" t="s">
        <v>9</v>
      </c>
      <c r="D11" s="173"/>
      <c r="E11" s="174"/>
      <c r="F11" s="156" t="s">
        <v>75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54" t="s">
        <v>19</v>
      </c>
      <c r="N12" s="19" t="s">
        <v>21</v>
      </c>
      <c r="O12" s="132" t="s">
        <v>20</v>
      </c>
      <c r="P12" s="134"/>
      <c r="Q12" s="53" t="s">
        <v>20</v>
      </c>
      <c r="R12" s="52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89">
        <v>332</v>
      </c>
      <c r="G14" s="89">
        <v>99</v>
      </c>
      <c r="H14" s="89">
        <v>16</v>
      </c>
      <c r="I14" s="89">
        <v>55</v>
      </c>
      <c r="J14" s="89">
        <v>87</v>
      </c>
      <c r="K14" s="89">
        <v>10</v>
      </c>
      <c r="L14" s="89">
        <v>12</v>
      </c>
      <c r="M14" s="89">
        <f>SUM(F14:L15)</f>
        <v>611</v>
      </c>
      <c r="N14" s="89">
        <v>278</v>
      </c>
      <c r="O14" s="89">
        <v>54</v>
      </c>
      <c r="P14" s="89">
        <v>0</v>
      </c>
      <c r="Q14" s="89">
        <f>SUM(O14:P15)</f>
        <v>54</v>
      </c>
      <c r="R14" s="89">
        <f>SUM(M14,N14,Q14)</f>
        <v>943</v>
      </c>
      <c r="S14" s="171">
        <v>3133</v>
      </c>
      <c r="T14" s="89">
        <v>35</v>
      </c>
      <c r="U14" s="117">
        <f>SUM(R14:T15)</f>
        <v>4111</v>
      </c>
    </row>
    <row r="15" spans="2:21" s="4" customFormat="1" ht="24" customHeight="1" x14ac:dyDescent="0.25">
      <c r="B15" s="119"/>
      <c r="C15" s="128"/>
      <c r="D15" s="129"/>
      <c r="E15" s="47" t="s">
        <v>12</v>
      </c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171"/>
      <c r="T15" s="89"/>
      <c r="U15" s="117"/>
    </row>
    <row r="16" spans="2:21" s="4" customFormat="1" ht="24" customHeight="1" x14ac:dyDescent="0.25">
      <c r="B16" s="46"/>
      <c r="C16" s="51"/>
      <c r="D16" s="27"/>
      <c r="E16" s="50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90">
        <f t="shared" ref="F17:Q17" si="1">100/F16</f>
        <v>1.7208742040956806</v>
      </c>
      <c r="G17" s="90">
        <f t="shared" si="1"/>
        <v>1.7208742040956806</v>
      </c>
      <c r="H17" s="90">
        <f t="shared" si="1"/>
        <v>1.7208742040956806</v>
      </c>
      <c r="I17" s="90">
        <f t="shared" si="1"/>
        <v>1.7208742040956806</v>
      </c>
      <c r="J17" s="90">
        <f t="shared" si="1"/>
        <v>1.7208742040956806</v>
      </c>
      <c r="K17" s="90">
        <f t="shared" si="1"/>
        <v>1.7208742040956806</v>
      </c>
      <c r="L17" s="90">
        <f t="shared" si="1"/>
        <v>1.7208742040956806</v>
      </c>
      <c r="M17" s="90">
        <f t="shared" si="1"/>
        <v>1.7208742040956806</v>
      </c>
      <c r="N17" s="90">
        <f t="shared" si="1"/>
        <v>1.8814675446848539</v>
      </c>
      <c r="O17" s="90">
        <f t="shared" si="1"/>
        <v>1.893939393939394</v>
      </c>
      <c r="P17" s="90">
        <f t="shared" si="1"/>
        <v>1.893939393939394</v>
      </c>
      <c r="Q17" s="90">
        <f t="shared" si="1"/>
        <v>1.893939393939394</v>
      </c>
      <c r="R17" s="90"/>
      <c r="S17" s="90">
        <f>100/S16</f>
        <v>1.8076644974692697</v>
      </c>
      <c r="T17" s="9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50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1">
        <f t="shared" ref="F19:Q19" si="2">F14*F17</f>
        <v>571.33023575976597</v>
      </c>
      <c r="G19" s="91">
        <f t="shared" si="2"/>
        <v>170.36654620547239</v>
      </c>
      <c r="H19" s="91">
        <f t="shared" si="2"/>
        <v>27.533987265530889</v>
      </c>
      <c r="I19" s="91">
        <f t="shared" si="2"/>
        <v>94.64808122526243</v>
      </c>
      <c r="J19" s="91">
        <f t="shared" si="2"/>
        <v>149.71605575632421</v>
      </c>
      <c r="K19" s="91">
        <f t="shared" si="2"/>
        <v>17.208742040956807</v>
      </c>
      <c r="L19" s="91">
        <f t="shared" si="2"/>
        <v>20.650490449148165</v>
      </c>
      <c r="M19" s="91">
        <f t="shared" si="2"/>
        <v>1051.4541387024608</v>
      </c>
      <c r="N19" s="91">
        <f t="shared" si="2"/>
        <v>523.04797742238941</v>
      </c>
      <c r="O19" s="91">
        <f t="shared" si="2"/>
        <v>102.27272727272728</v>
      </c>
      <c r="P19" s="91">
        <f t="shared" si="2"/>
        <v>0</v>
      </c>
      <c r="Q19" s="91">
        <f t="shared" si="2"/>
        <v>102.27272727272728</v>
      </c>
      <c r="R19" s="91">
        <f>SUM(M19,N19,Q19)</f>
        <v>1676.7748433975773</v>
      </c>
      <c r="S19" s="91">
        <f>S14*S17</f>
        <v>5663.4128705712219</v>
      </c>
      <c r="T19" s="91">
        <f>T14*T17</f>
        <v>62.791532113383568</v>
      </c>
      <c r="U19" s="148">
        <f>SUM(R19:T20)</f>
        <v>7402.9792460821827</v>
      </c>
    </row>
    <row r="20" spans="2:21" s="4" customFormat="1" ht="24" customHeight="1" x14ac:dyDescent="0.25">
      <c r="B20" s="119"/>
      <c r="C20" s="128"/>
      <c r="D20" s="145"/>
      <c r="E20" s="47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8"/>
    </row>
    <row r="21" spans="2:21" s="4" customFormat="1" ht="24" customHeight="1" x14ac:dyDescent="0.25">
      <c r="B21" s="46"/>
      <c r="C21" s="51"/>
      <c r="D21" s="27"/>
      <c r="E21" s="50" t="s">
        <v>68</v>
      </c>
      <c r="F21" s="55">
        <v>126.9</v>
      </c>
      <c r="G21" s="55">
        <v>126.9</v>
      </c>
      <c r="H21" s="55">
        <v>126.9</v>
      </c>
      <c r="I21" s="55">
        <v>126.9</v>
      </c>
      <c r="J21" s="55">
        <v>126.9</v>
      </c>
      <c r="K21" s="55">
        <v>126.9</v>
      </c>
      <c r="L21" s="55">
        <v>126.9</v>
      </c>
      <c r="M21" s="55">
        <v>126.9</v>
      </c>
      <c r="N21" s="55">
        <v>124.6</v>
      </c>
      <c r="O21" s="55">
        <v>124.8</v>
      </c>
      <c r="P21" s="55">
        <v>124.8</v>
      </c>
      <c r="Q21" s="55">
        <v>124.8</v>
      </c>
      <c r="R21" s="55"/>
      <c r="S21" s="55">
        <v>117.7</v>
      </c>
      <c r="T21" s="55">
        <v>106.7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2">
        <f>100/F21</f>
        <v>0.78802206461780921</v>
      </c>
      <c r="G22" s="92">
        <f>100/G21</f>
        <v>0.78802206461780921</v>
      </c>
      <c r="H22" s="92">
        <f t="shared" ref="H22:T22" si="3">100/H21</f>
        <v>0.78802206461780921</v>
      </c>
      <c r="I22" s="92">
        <f t="shared" si="3"/>
        <v>0.78802206461780921</v>
      </c>
      <c r="J22" s="92">
        <f t="shared" si="3"/>
        <v>0.78802206461780921</v>
      </c>
      <c r="K22" s="92">
        <f t="shared" si="3"/>
        <v>0.78802206461780921</v>
      </c>
      <c r="L22" s="92">
        <f t="shared" si="3"/>
        <v>0.78802206461780921</v>
      </c>
      <c r="M22" s="92">
        <f t="shared" si="3"/>
        <v>0.78802206461780921</v>
      </c>
      <c r="N22" s="92">
        <f t="shared" si="3"/>
        <v>0.8025682182985554</v>
      </c>
      <c r="O22" s="92">
        <f t="shared" si="3"/>
        <v>0.80128205128205132</v>
      </c>
      <c r="P22" s="92">
        <f t="shared" si="3"/>
        <v>0.80128205128205132</v>
      </c>
      <c r="Q22" s="92">
        <f t="shared" si="3"/>
        <v>0.80128205128205132</v>
      </c>
      <c r="R22" s="92"/>
      <c r="S22" s="92">
        <f t="shared" si="3"/>
        <v>0.84961767204757854</v>
      </c>
      <c r="T22" s="92">
        <f t="shared" si="3"/>
        <v>0.93720712277413309</v>
      </c>
      <c r="U22" s="149"/>
    </row>
    <row r="23" spans="2:21" s="4" customFormat="1" ht="24" customHeight="1" x14ac:dyDescent="0.25">
      <c r="B23" s="119"/>
      <c r="C23" s="128"/>
      <c r="D23" s="145"/>
      <c r="E23" s="47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93">
        <f>F19*F22</f>
        <v>450.22083196199048</v>
      </c>
      <c r="G24" s="93">
        <f>G19*G22</f>
        <v>134.25259748264173</v>
      </c>
      <c r="H24" s="93">
        <f t="shared" ref="H24:T24" si="4">H19*H22</f>
        <v>21.697389492144119</v>
      </c>
      <c r="I24" s="93">
        <f t="shared" si="4"/>
        <v>74.584776379245412</v>
      </c>
      <c r="J24" s="93">
        <f t="shared" si="4"/>
        <v>117.97955536353365</v>
      </c>
      <c r="K24" s="93">
        <f t="shared" si="4"/>
        <v>13.560868432590075</v>
      </c>
      <c r="L24" s="93">
        <f t="shared" si="4"/>
        <v>16.273042119108087</v>
      </c>
      <c r="M24" s="93">
        <f t="shared" si="4"/>
        <v>828.5690612312535</v>
      </c>
      <c r="N24" s="93">
        <f t="shared" si="4"/>
        <v>419.7816833245501</v>
      </c>
      <c r="O24" s="93">
        <f t="shared" si="4"/>
        <v>81.949300699300707</v>
      </c>
      <c r="P24" s="93">
        <f t="shared" si="4"/>
        <v>0</v>
      </c>
      <c r="Q24" s="93">
        <f t="shared" si="4"/>
        <v>81.949300699300707</v>
      </c>
      <c r="R24" s="93">
        <f>SUM(M24,N24,Q24)</f>
        <v>1330.3000452551044</v>
      </c>
      <c r="S24" s="93">
        <f t="shared" si="4"/>
        <v>4811.7356589390156</v>
      </c>
      <c r="T24" s="93">
        <f t="shared" si="4"/>
        <v>58.848671146563795</v>
      </c>
      <c r="U24" s="147">
        <f>SUM(R24:T25)</f>
        <v>6200.8843753406836</v>
      </c>
    </row>
    <row r="25" spans="2:21" s="4" customFormat="1" ht="24" customHeight="1" x14ac:dyDescent="0.25">
      <c r="B25" s="119"/>
      <c r="C25" s="128"/>
      <c r="D25" s="145"/>
      <c r="E25" s="47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7"/>
    </row>
    <row r="26" spans="2:21" s="4" customFormat="1" ht="24" customHeight="1" x14ac:dyDescent="0.25">
      <c r="B26" s="46"/>
      <c r="C26" s="51"/>
      <c r="D26" s="27"/>
      <c r="E26" s="50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4">
        <f>100/F26</f>
        <v>0.93632958801498134</v>
      </c>
      <c r="G27" s="94">
        <f t="shared" ref="G27:T27" si="5">100/G26</f>
        <v>0.93632958801498134</v>
      </c>
      <c r="H27" s="94">
        <f t="shared" si="5"/>
        <v>0.93632958801498134</v>
      </c>
      <c r="I27" s="94">
        <f t="shared" si="5"/>
        <v>0.93632958801498134</v>
      </c>
      <c r="J27" s="94">
        <f t="shared" si="5"/>
        <v>0.93632958801498134</v>
      </c>
      <c r="K27" s="94">
        <f t="shared" si="5"/>
        <v>0.93632958801498134</v>
      </c>
      <c r="L27" s="94">
        <f t="shared" si="5"/>
        <v>0.93632958801498134</v>
      </c>
      <c r="M27" s="94">
        <f t="shared" si="5"/>
        <v>0.93632958801498134</v>
      </c>
      <c r="N27" s="94">
        <f t="shared" si="5"/>
        <v>0.91996320147194111</v>
      </c>
      <c r="O27" s="94">
        <f t="shared" si="5"/>
        <v>0.95328884652049561</v>
      </c>
      <c r="P27" s="94">
        <f t="shared" si="5"/>
        <v>0.95328884652049561</v>
      </c>
      <c r="Q27" s="94">
        <f t="shared" si="5"/>
        <v>0.95328884652049561</v>
      </c>
      <c r="R27" s="94"/>
      <c r="S27" s="94">
        <f t="shared" si="5"/>
        <v>0.96153846153846156</v>
      </c>
      <c r="T27" s="94">
        <f t="shared" si="5"/>
        <v>1.7123287671232876</v>
      </c>
      <c r="U27" s="149"/>
    </row>
    <row r="28" spans="2:21" s="4" customFormat="1" ht="24" customHeight="1" x14ac:dyDescent="0.25">
      <c r="B28" s="119"/>
      <c r="C28" s="128"/>
      <c r="D28" s="145"/>
      <c r="E28" s="47" t="s">
        <v>22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421.55508610673269</v>
      </c>
      <c r="G29" s="96">
        <f t="shared" ref="G29:T29" si="6">G24*G27</f>
        <v>125.70467929086306</v>
      </c>
      <c r="H29" s="96">
        <f t="shared" si="6"/>
        <v>20.315907764179887</v>
      </c>
      <c r="I29" s="96">
        <f t="shared" si="6"/>
        <v>69.835932939368362</v>
      </c>
      <c r="J29" s="96">
        <f t="shared" si="6"/>
        <v>110.46774846772814</v>
      </c>
      <c r="K29" s="96">
        <f t="shared" si="6"/>
        <v>12.69744235261243</v>
      </c>
      <c r="L29" s="96">
        <f t="shared" si="6"/>
        <v>15.236930823134914</v>
      </c>
      <c r="M29" s="96">
        <f t="shared" si="6"/>
        <v>775.81372774461943</v>
      </c>
      <c r="N29" s="96">
        <f t="shared" si="6"/>
        <v>386.18370131053365</v>
      </c>
      <c r="O29" s="96">
        <f t="shared" si="6"/>
        <v>78.121354336797609</v>
      </c>
      <c r="P29" s="96">
        <f t="shared" si="6"/>
        <v>0</v>
      </c>
      <c r="Q29" s="96">
        <f t="shared" si="6"/>
        <v>78.121354336797609</v>
      </c>
      <c r="R29" s="95">
        <f>SUM(M29,N29,Q29)</f>
        <v>1240.1187833919507</v>
      </c>
      <c r="S29" s="96">
        <f t="shared" si="6"/>
        <v>4626.6689028259771</v>
      </c>
      <c r="T29" s="96">
        <f t="shared" si="6"/>
        <v>100.76827251123937</v>
      </c>
      <c r="U29" s="146">
        <f>SUM(R29:T30)</f>
        <v>5967.5559587291664</v>
      </c>
    </row>
    <row r="30" spans="2:21" s="4" customFormat="1" ht="24" customHeight="1" x14ac:dyDescent="0.25">
      <c r="B30" s="119"/>
      <c r="C30" s="128"/>
      <c r="D30" s="145"/>
      <c r="E30" s="4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6"/>
  <sheetViews>
    <sheetView workbookViewId="0">
      <selection activeCell="B2" sqref="B2:U2"/>
    </sheetView>
  </sheetViews>
  <sheetFormatPr defaultRowHeight="15" x14ac:dyDescent="0.25"/>
  <cols>
    <col min="1" max="1" width="4.5703125" customWidth="1"/>
    <col min="2" max="2" width="5" customWidth="1"/>
    <col min="3" max="4" width="18.7109375" style="1" customWidth="1"/>
    <col min="5" max="21" width="10.7109375" customWidth="1"/>
  </cols>
  <sheetData>
    <row r="1" spans="2:21" ht="15.75" thickBot="1" x14ac:dyDescent="0.3"/>
    <row r="2" spans="2:21" s="2" customFormat="1" ht="30" customHeight="1" thickBot="1" x14ac:dyDescent="0.3">
      <c r="B2" s="160" t="s">
        <v>79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2"/>
      <c r="U2" s="163"/>
    </row>
    <row r="3" spans="2:21" s="3" customFormat="1" ht="24" customHeight="1" thickBot="1" x14ac:dyDescent="0.3">
      <c r="B3" s="108" t="s">
        <v>0</v>
      </c>
      <c r="C3" s="72"/>
      <c r="D3" s="113" t="s">
        <v>73</v>
      </c>
      <c r="E3" s="114"/>
      <c r="F3" s="70" t="s">
        <v>13</v>
      </c>
      <c r="G3" s="71"/>
      <c r="H3" s="71"/>
      <c r="I3" s="72"/>
      <c r="J3" s="79" t="s">
        <v>77</v>
      </c>
      <c r="K3" s="80"/>
      <c r="L3" s="80"/>
      <c r="M3" s="80"/>
      <c r="N3" s="80"/>
      <c r="O3" s="80"/>
      <c r="P3" s="80"/>
      <c r="Q3" s="80"/>
      <c r="R3" s="80"/>
      <c r="S3" s="80"/>
      <c r="T3" s="80"/>
      <c r="U3" s="81"/>
    </row>
    <row r="4" spans="2:21" s="3" customFormat="1" ht="24" customHeight="1" x14ac:dyDescent="0.25">
      <c r="B4" s="5" t="s">
        <v>1</v>
      </c>
      <c r="C4" s="6"/>
      <c r="D4" s="115">
        <v>43759</v>
      </c>
      <c r="E4" s="116"/>
      <c r="F4" s="73" t="s">
        <v>14</v>
      </c>
      <c r="G4" s="74"/>
      <c r="H4" s="74"/>
      <c r="I4" s="75"/>
      <c r="J4" s="82" t="s">
        <v>76</v>
      </c>
      <c r="K4" s="83"/>
      <c r="L4" s="83"/>
      <c r="M4" s="83"/>
      <c r="N4" s="83"/>
      <c r="O4" s="83"/>
      <c r="P4" s="83"/>
      <c r="Q4" s="83"/>
      <c r="R4" s="83"/>
      <c r="S4" s="83"/>
      <c r="T4" s="83"/>
      <c r="U4" s="84"/>
    </row>
    <row r="5" spans="2:21" s="3" customFormat="1" ht="24" customHeight="1" x14ac:dyDescent="0.25">
      <c r="B5" s="7" t="s">
        <v>2</v>
      </c>
      <c r="C5" s="8"/>
      <c r="D5" s="167" t="s">
        <v>78</v>
      </c>
      <c r="E5" s="168"/>
      <c r="F5" s="76" t="s">
        <v>15</v>
      </c>
      <c r="G5" s="77"/>
      <c r="H5" s="77"/>
      <c r="I5" s="78"/>
      <c r="J5" s="85" t="s">
        <v>65</v>
      </c>
      <c r="K5" s="86"/>
      <c r="L5" s="86"/>
      <c r="M5" s="86"/>
      <c r="N5" s="86"/>
      <c r="O5" s="86"/>
      <c r="P5" s="86"/>
      <c r="Q5" s="86"/>
      <c r="R5" s="86"/>
      <c r="S5" s="86"/>
      <c r="T5" s="86"/>
      <c r="U5" s="87"/>
    </row>
    <row r="6" spans="2:21" s="3" customFormat="1" ht="24" customHeight="1" thickBot="1" x14ac:dyDescent="0.3">
      <c r="B6" s="9" t="s">
        <v>3</v>
      </c>
      <c r="C6" s="10"/>
      <c r="D6" s="164" t="s">
        <v>66</v>
      </c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5"/>
      <c r="U6" s="166"/>
    </row>
    <row r="7" spans="2:21" s="3" customFormat="1" ht="24" customHeight="1" thickBot="1" x14ac:dyDescent="0.3">
      <c r="B7" s="11" t="s">
        <v>4</v>
      </c>
      <c r="C7" s="12"/>
      <c r="D7" s="169"/>
      <c r="E7" s="170"/>
      <c r="F7" s="70" t="s">
        <v>16</v>
      </c>
      <c r="G7" s="71"/>
      <c r="H7" s="71"/>
      <c r="I7" s="72"/>
      <c r="J7" s="88">
        <v>43768</v>
      </c>
      <c r="K7" s="80"/>
      <c r="L7" s="80"/>
      <c r="M7" s="80"/>
      <c r="N7" s="80"/>
      <c r="O7" s="80"/>
      <c r="P7" s="80"/>
      <c r="Q7" s="80"/>
      <c r="R7" s="80"/>
      <c r="S7" s="80"/>
      <c r="T7" s="80"/>
      <c r="U7" s="81"/>
    </row>
    <row r="8" spans="2:21" s="3" customFormat="1" ht="24" customHeight="1" x14ac:dyDescent="0.25">
      <c r="B8" s="48">
        <v>1</v>
      </c>
      <c r="C8" s="176" t="s">
        <v>6</v>
      </c>
      <c r="D8" s="177"/>
      <c r="E8" s="178"/>
      <c r="F8" s="150" t="s">
        <v>74</v>
      </c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1"/>
      <c r="U8" s="152"/>
    </row>
    <row r="9" spans="2:21" s="3" customFormat="1" ht="24" customHeight="1" x14ac:dyDescent="0.25">
      <c r="B9" s="46">
        <v>2</v>
      </c>
      <c r="C9" s="106" t="s">
        <v>7</v>
      </c>
      <c r="D9" s="107"/>
      <c r="E9" s="13" t="s">
        <v>39</v>
      </c>
      <c r="F9" s="153" t="s">
        <v>71</v>
      </c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  <c r="U9" s="155"/>
    </row>
    <row r="10" spans="2:21" s="3" customFormat="1" ht="24" customHeight="1" x14ac:dyDescent="0.25">
      <c r="B10" s="46">
        <v>3</v>
      </c>
      <c r="C10" s="106" t="s">
        <v>8</v>
      </c>
      <c r="D10" s="175"/>
      <c r="E10" s="107"/>
      <c r="F10" s="153" t="s">
        <v>71</v>
      </c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  <c r="U10" s="155"/>
    </row>
    <row r="11" spans="2:21" s="3" customFormat="1" ht="24" customHeight="1" thickBot="1" x14ac:dyDescent="0.3">
      <c r="B11" s="49">
        <v>4</v>
      </c>
      <c r="C11" s="172" t="s">
        <v>9</v>
      </c>
      <c r="D11" s="173"/>
      <c r="E11" s="174"/>
      <c r="F11" s="156" t="s">
        <v>75</v>
      </c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  <c r="U11" s="158"/>
    </row>
    <row r="12" spans="2:21" s="3" customFormat="1" ht="18" customHeight="1" x14ac:dyDescent="0.25">
      <c r="B12" s="109"/>
      <c r="C12" s="65"/>
      <c r="D12" s="65"/>
      <c r="E12" s="66"/>
      <c r="F12" s="132" t="s">
        <v>19</v>
      </c>
      <c r="G12" s="133"/>
      <c r="H12" s="133"/>
      <c r="I12" s="133"/>
      <c r="J12" s="133"/>
      <c r="K12" s="133"/>
      <c r="L12" s="134"/>
      <c r="M12" s="54" t="s">
        <v>19</v>
      </c>
      <c r="N12" s="19" t="s">
        <v>21</v>
      </c>
      <c r="O12" s="132" t="s">
        <v>20</v>
      </c>
      <c r="P12" s="134"/>
      <c r="Q12" s="53" t="s">
        <v>20</v>
      </c>
      <c r="R12" s="52" t="s">
        <v>61</v>
      </c>
      <c r="S12" s="97" t="s">
        <v>17</v>
      </c>
      <c r="T12" s="97" t="s">
        <v>18</v>
      </c>
      <c r="U12" s="179" t="s">
        <v>72</v>
      </c>
    </row>
    <row r="13" spans="2:21" s="3" customFormat="1" ht="18" customHeight="1" x14ac:dyDescent="0.25">
      <c r="B13" s="110"/>
      <c r="C13" s="68"/>
      <c r="D13" s="68"/>
      <c r="E13" s="69"/>
      <c r="F13" s="13" t="s">
        <v>52</v>
      </c>
      <c r="G13" s="13" t="s">
        <v>53</v>
      </c>
      <c r="H13" s="13" t="s">
        <v>54</v>
      </c>
      <c r="I13" s="13" t="s">
        <v>55</v>
      </c>
      <c r="J13" s="13" t="s">
        <v>56</v>
      </c>
      <c r="K13" s="13" t="s">
        <v>57</v>
      </c>
      <c r="L13" s="13" t="s">
        <v>58</v>
      </c>
      <c r="M13" s="13" t="s">
        <v>70</v>
      </c>
      <c r="N13" s="13" t="s">
        <v>60</v>
      </c>
      <c r="O13" s="13" t="s">
        <v>20</v>
      </c>
      <c r="P13" s="13" t="s">
        <v>59</v>
      </c>
      <c r="Q13" s="25" t="s">
        <v>70</v>
      </c>
      <c r="R13" s="25" t="s">
        <v>62</v>
      </c>
      <c r="S13" s="98"/>
      <c r="T13" s="98"/>
      <c r="U13" s="180"/>
    </row>
    <row r="14" spans="2:21" s="4" customFormat="1" ht="24" customHeight="1" x14ac:dyDescent="0.25">
      <c r="B14" s="119">
        <v>5</v>
      </c>
      <c r="C14" s="121" t="s">
        <v>10</v>
      </c>
      <c r="D14" s="122"/>
      <c r="E14" s="15" t="s">
        <v>40</v>
      </c>
      <c r="F14" s="181">
        <v>409</v>
      </c>
      <c r="G14" s="181">
        <v>131</v>
      </c>
      <c r="H14" s="181">
        <v>53</v>
      </c>
      <c r="I14" s="181">
        <v>94</v>
      </c>
      <c r="J14" s="181">
        <v>117</v>
      </c>
      <c r="K14" s="181">
        <v>6</v>
      </c>
      <c r="L14" s="181">
        <v>28</v>
      </c>
      <c r="M14" s="181">
        <f>SUM(F14:L15)</f>
        <v>838</v>
      </c>
      <c r="N14" s="181">
        <v>117</v>
      </c>
      <c r="O14" s="181">
        <v>27</v>
      </c>
      <c r="P14" s="181">
        <v>0</v>
      </c>
      <c r="Q14" s="181">
        <f>SUM(O14:P15)</f>
        <v>27</v>
      </c>
      <c r="R14" s="181">
        <f>SUM(M14,N14,Q14)</f>
        <v>982</v>
      </c>
      <c r="S14" s="182">
        <v>2619</v>
      </c>
      <c r="T14" s="181">
        <v>25</v>
      </c>
      <c r="U14" s="183">
        <f>SUM(R14:T15)</f>
        <v>3626</v>
      </c>
    </row>
    <row r="15" spans="2:21" s="4" customFormat="1" ht="24" customHeight="1" x14ac:dyDescent="0.25">
      <c r="B15" s="119"/>
      <c r="C15" s="128"/>
      <c r="D15" s="129"/>
      <c r="E15" s="47" t="s">
        <v>12</v>
      </c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2"/>
      <c r="T15" s="181"/>
      <c r="U15" s="183"/>
    </row>
    <row r="16" spans="2:21" s="4" customFormat="1" ht="24" customHeight="1" x14ac:dyDescent="0.25">
      <c r="B16" s="46"/>
      <c r="C16" s="51"/>
      <c r="D16" s="27"/>
      <c r="E16" s="50" t="s">
        <v>67</v>
      </c>
      <c r="F16" s="56">
        <f>7.5+8.33+8.56+8.53+7.8+6.95+5.83+4.61</f>
        <v>58.11</v>
      </c>
      <c r="G16" s="56">
        <f t="shared" ref="G16:L16" si="0">7.5+8.33+8.56+8.53+7.8+6.95+5.83+4.61</f>
        <v>58.11</v>
      </c>
      <c r="H16" s="56">
        <f t="shared" si="0"/>
        <v>58.11</v>
      </c>
      <c r="I16" s="56">
        <f t="shared" si="0"/>
        <v>58.11</v>
      </c>
      <c r="J16" s="56">
        <f t="shared" si="0"/>
        <v>58.11</v>
      </c>
      <c r="K16" s="56">
        <f t="shared" si="0"/>
        <v>58.11</v>
      </c>
      <c r="L16" s="56">
        <f t="shared" si="0"/>
        <v>58.11</v>
      </c>
      <c r="M16" s="56">
        <f>7.5+8.33+8.56+8.53+7.8+6.95+5.83+4.61</f>
        <v>58.11</v>
      </c>
      <c r="N16" s="56">
        <f>6.1+6.79+7.22+7.44+7.23+6.81+6.2+5.36</f>
        <v>53.150000000000006</v>
      </c>
      <c r="O16" s="56">
        <f>7.35+6.17+5.69+5.1+6.65+8.35+7.19+6.3</f>
        <v>52.8</v>
      </c>
      <c r="P16" s="56">
        <f>7.35+6.17+5.69+5.1+6.65+8.35+7.19+6.3</f>
        <v>52.8</v>
      </c>
      <c r="Q16" s="56">
        <f>7.35+6.17+5.69+5.1+6.65+8.35+7.19+6.3</f>
        <v>52.8</v>
      </c>
      <c r="R16" s="56"/>
      <c r="S16" s="55">
        <f>6.84+6.37+6.07+5.78+6.47+7.83+8.28+7.68</f>
        <v>55.32</v>
      </c>
      <c r="T16" s="56">
        <f>5.84+5.25+4.77+5.17+7.81+9.12+9.47+8.31</f>
        <v>55.74</v>
      </c>
      <c r="U16" s="33"/>
    </row>
    <row r="17" spans="2:21" s="4" customFormat="1" ht="24" customHeight="1" x14ac:dyDescent="0.25">
      <c r="B17" s="119">
        <v>6</v>
      </c>
      <c r="C17" s="121" t="s">
        <v>11</v>
      </c>
      <c r="D17" s="144"/>
      <c r="E17" s="16" t="s">
        <v>41</v>
      </c>
      <c r="F17" s="90">
        <f t="shared" ref="F17:Q17" si="1">100/F16</f>
        <v>1.7208742040956806</v>
      </c>
      <c r="G17" s="90">
        <f t="shared" si="1"/>
        <v>1.7208742040956806</v>
      </c>
      <c r="H17" s="90">
        <f t="shared" si="1"/>
        <v>1.7208742040956806</v>
      </c>
      <c r="I17" s="90">
        <f t="shared" si="1"/>
        <v>1.7208742040956806</v>
      </c>
      <c r="J17" s="90">
        <f t="shared" si="1"/>
        <v>1.7208742040956806</v>
      </c>
      <c r="K17" s="90">
        <f t="shared" si="1"/>
        <v>1.7208742040956806</v>
      </c>
      <c r="L17" s="90">
        <f t="shared" si="1"/>
        <v>1.7208742040956806</v>
      </c>
      <c r="M17" s="90">
        <f t="shared" si="1"/>
        <v>1.7208742040956806</v>
      </c>
      <c r="N17" s="90">
        <f t="shared" si="1"/>
        <v>1.8814675446848539</v>
      </c>
      <c r="O17" s="90">
        <f t="shared" si="1"/>
        <v>1.893939393939394</v>
      </c>
      <c r="P17" s="90">
        <f t="shared" si="1"/>
        <v>1.893939393939394</v>
      </c>
      <c r="Q17" s="90">
        <f t="shared" si="1"/>
        <v>1.893939393939394</v>
      </c>
      <c r="R17" s="90"/>
      <c r="S17" s="90">
        <f>100/S16</f>
        <v>1.8076644974692697</v>
      </c>
      <c r="T17" s="90">
        <f>100/T16</f>
        <v>1.7940437746681019</v>
      </c>
      <c r="U17" s="159"/>
    </row>
    <row r="18" spans="2:21" s="4" customFormat="1" ht="24" customHeight="1" x14ac:dyDescent="0.25">
      <c r="B18" s="119"/>
      <c r="C18" s="128"/>
      <c r="D18" s="145"/>
      <c r="E18" s="50" t="s">
        <v>22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159"/>
    </row>
    <row r="19" spans="2:21" s="4" customFormat="1" ht="24" customHeight="1" x14ac:dyDescent="0.25">
      <c r="B19" s="119">
        <v>7</v>
      </c>
      <c r="C19" s="121" t="s">
        <v>23</v>
      </c>
      <c r="D19" s="144"/>
      <c r="E19" s="15" t="s">
        <v>42</v>
      </c>
      <c r="F19" s="91">
        <f t="shared" ref="F19:Q19" si="2">F14*F17</f>
        <v>703.83754947513341</v>
      </c>
      <c r="G19" s="91">
        <f t="shared" si="2"/>
        <v>225.43452073653415</v>
      </c>
      <c r="H19" s="91">
        <f t="shared" si="2"/>
        <v>91.206332817071072</v>
      </c>
      <c r="I19" s="91">
        <f t="shared" si="2"/>
        <v>161.76217518499396</v>
      </c>
      <c r="J19" s="91">
        <f t="shared" si="2"/>
        <v>201.34228187919462</v>
      </c>
      <c r="K19" s="91">
        <f t="shared" si="2"/>
        <v>10.325245224574083</v>
      </c>
      <c r="L19" s="91">
        <f t="shared" si="2"/>
        <v>48.184477714679055</v>
      </c>
      <c r="M19" s="91">
        <f t="shared" si="2"/>
        <v>1442.0925830321803</v>
      </c>
      <c r="N19" s="91">
        <f t="shared" si="2"/>
        <v>220.13170272812789</v>
      </c>
      <c r="O19" s="91">
        <f t="shared" si="2"/>
        <v>51.13636363636364</v>
      </c>
      <c r="P19" s="91">
        <f t="shared" si="2"/>
        <v>0</v>
      </c>
      <c r="Q19" s="91">
        <f t="shared" si="2"/>
        <v>51.13636363636364</v>
      </c>
      <c r="R19" s="91">
        <f>SUM(M19,N19,Q19)</f>
        <v>1713.360649396672</v>
      </c>
      <c r="S19" s="91">
        <f>S14*S17</f>
        <v>4734.2733188720176</v>
      </c>
      <c r="T19" s="91">
        <f>T14*T17</f>
        <v>44.851094366702547</v>
      </c>
      <c r="U19" s="148">
        <f>SUM(R19:T20)</f>
        <v>6492.4850626353918</v>
      </c>
    </row>
    <row r="20" spans="2:21" s="4" customFormat="1" ht="24" customHeight="1" x14ac:dyDescent="0.25">
      <c r="B20" s="119"/>
      <c r="C20" s="128"/>
      <c r="D20" s="145"/>
      <c r="E20" s="47" t="s">
        <v>24</v>
      </c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148"/>
    </row>
    <row r="21" spans="2:21" s="4" customFormat="1" ht="24" customHeight="1" x14ac:dyDescent="0.25">
      <c r="B21" s="46"/>
      <c r="C21" s="51"/>
      <c r="D21" s="27"/>
      <c r="E21" s="50" t="s">
        <v>68</v>
      </c>
      <c r="F21" s="55">
        <v>125.4</v>
      </c>
      <c r="G21" s="55">
        <v>125.4</v>
      </c>
      <c r="H21" s="55">
        <v>125.4</v>
      </c>
      <c r="I21" s="55">
        <v>125.4</v>
      </c>
      <c r="J21" s="55">
        <v>125.4</v>
      </c>
      <c r="K21" s="55">
        <v>125.4</v>
      </c>
      <c r="L21" s="55">
        <v>125.4</v>
      </c>
      <c r="M21" s="55">
        <v>125.4</v>
      </c>
      <c r="N21" s="55">
        <v>139.30000000000001</v>
      </c>
      <c r="O21" s="55">
        <v>115.1</v>
      </c>
      <c r="P21" s="55">
        <v>115.1</v>
      </c>
      <c r="Q21" s="55">
        <v>115.1</v>
      </c>
      <c r="R21" s="55"/>
      <c r="S21" s="55">
        <v>103.8</v>
      </c>
      <c r="T21" s="55">
        <v>79.599999999999994</v>
      </c>
      <c r="U21" s="34"/>
    </row>
    <row r="22" spans="2:21" s="4" customFormat="1" ht="24" customHeight="1" x14ac:dyDescent="0.25">
      <c r="B22" s="119">
        <v>8</v>
      </c>
      <c r="C22" s="121" t="s">
        <v>25</v>
      </c>
      <c r="D22" s="144"/>
      <c r="E22" s="16" t="s">
        <v>43</v>
      </c>
      <c r="F22" s="92">
        <f>100/F21</f>
        <v>0.79744816586921852</v>
      </c>
      <c r="G22" s="92">
        <f>100/G21</f>
        <v>0.79744816586921852</v>
      </c>
      <c r="H22" s="92">
        <f t="shared" ref="H22:T22" si="3">100/H21</f>
        <v>0.79744816586921852</v>
      </c>
      <c r="I22" s="92">
        <f t="shared" si="3"/>
        <v>0.79744816586921852</v>
      </c>
      <c r="J22" s="92">
        <f t="shared" si="3"/>
        <v>0.79744816586921852</v>
      </c>
      <c r="K22" s="92">
        <f t="shared" si="3"/>
        <v>0.79744816586921852</v>
      </c>
      <c r="L22" s="92">
        <f t="shared" si="3"/>
        <v>0.79744816586921852</v>
      </c>
      <c r="M22" s="92">
        <f t="shared" si="3"/>
        <v>0.79744816586921852</v>
      </c>
      <c r="N22" s="92">
        <f t="shared" si="3"/>
        <v>0.71787508973438618</v>
      </c>
      <c r="O22" s="92">
        <f t="shared" si="3"/>
        <v>0.86880973066898348</v>
      </c>
      <c r="P22" s="92">
        <f t="shared" si="3"/>
        <v>0.86880973066898348</v>
      </c>
      <c r="Q22" s="92">
        <f t="shared" si="3"/>
        <v>0.86880973066898348</v>
      </c>
      <c r="R22" s="92"/>
      <c r="S22" s="92">
        <f t="shared" si="3"/>
        <v>0.96339113680154143</v>
      </c>
      <c r="T22" s="92">
        <f t="shared" si="3"/>
        <v>1.256281407035176</v>
      </c>
      <c r="U22" s="149"/>
    </row>
    <row r="23" spans="2:21" s="4" customFormat="1" ht="24" customHeight="1" x14ac:dyDescent="0.25">
      <c r="B23" s="119"/>
      <c r="C23" s="128"/>
      <c r="D23" s="145"/>
      <c r="E23" s="47" t="s">
        <v>22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149"/>
    </row>
    <row r="24" spans="2:21" s="4" customFormat="1" ht="24" customHeight="1" x14ac:dyDescent="0.25">
      <c r="B24" s="119">
        <v>9</v>
      </c>
      <c r="C24" s="121" t="s">
        <v>26</v>
      </c>
      <c r="D24" s="144"/>
      <c r="E24" s="15" t="s">
        <v>44</v>
      </c>
      <c r="F24" s="93">
        <f>F19*F22</f>
        <v>561.27396289883052</v>
      </c>
      <c r="G24" s="93">
        <f>G19*G22</f>
        <v>179.77234508495548</v>
      </c>
      <c r="H24" s="93">
        <f t="shared" ref="H24:T24" si="4">H19*H22</f>
        <v>72.732322820630841</v>
      </c>
      <c r="I24" s="93">
        <f t="shared" si="4"/>
        <v>128.99694990828866</v>
      </c>
      <c r="J24" s="93">
        <f t="shared" si="4"/>
        <v>160.56003339648694</v>
      </c>
      <c r="K24" s="93">
        <f t="shared" si="4"/>
        <v>8.23384786648651</v>
      </c>
      <c r="L24" s="93">
        <f t="shared" si="4"/>
        <v>38.424623376937049</v>
      </c>
      <c r="M24" s="93">
        <f t="shared" si="4"/>
        <v>1149.9940853526159</v>
      </c>
      <c r="N24" s="93">
        <f t="shared" si="4"/>
        <v>158.02706584933804</v>
      </c>
      <c r="O24" s="93">
        <f t="shared" si="4"/>
        <v>44.427770318300297</v>
      </c>
      <c r="P24" s="93">
        <f t="shared" si="4"/>
        <v>0</v>
      </c>
      <c r="Q24" s="93">
        <f t="shared" si="4"/>
        <v>44.427770318300297</v>
      </c>
      <c r="R24" s="93">
        <f>SUM(M24,N24,Q24)</f>
        <v>1352.4489215202541</v>
      </c>
      <c r="S24" s="93">
        <f t="shared" si="4"/>
        <v>4560.9569545973191</v>
      </c>
      <c r="T24" s="93">
        <f t="shared" si="4"/>
        <v>56.345595938068534</v>
      </c>
      <c r="U24" s="147">
        <f>SUM(R24:T25)</f>
        <v>5969.7514720556419</v>
      </c>
    </row>
    <row r="25" spans="2:21" s="4" customFormat="1" ht="24" customHeight="1" x14ac:dyDescent="0.25">
      <c r="B25" s="119"/>
      <c r="C25" s="128"/>
      <c r="D25" s="145"/>
      <c r="E25" s="47" t="s">
        <v>24</v>
      </c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147"/>
    </row>
    <row r="26" spans="2:21" s="4" customFormat="1" ht="24" customHeight="1" x14ac:dyDescent="0.25">
      <c r="B26" s="46"/>
      <c r="C26" s="51"/>
      <c r="D26" s="27"/>
      <c r="E26" s="50" t="s">
        <v>69</v>
      </c>
      <c r="F26" s="56">
        <v>106.8</v>
      </c>
      <c r="G26" s="56">
        <v>106.8</v>
      </c>
      <c r="H26" s="56">
        <v>106.8</v>
      </c>
      <c r="I26" s="56">
        <v>106.8</v>
      </c>
      <c r="J26" s="56">
        <v>106.8</v>
      </c>
      <c r="K26" s="56">
        <v>106.8</v>
      </c>
      <c r="L26" s="56">
        <v>106.8</v>
      </c>
      <c r="M26" s="56">
        <v>106.8</v>
      </c>
      <c r="N26" s="56">
        <v>108.7</v>
      </c>
      <c r="O26" s="56">
        <v>104.9</v>
      </c>
      <c r="P26" s="56">
        <v>104.9</v>
      </c>
      <c r="Q26" s="56">
        <v>104.9</v>
      </c>
      <c r="R26" s="56"/>
      <c r="S26" s="55">
        <v>104</v>
      </c>
      <c r="T26" s="56">
        <v>58.4</v>
      </c>
      <c r="U26" s="33"/>
    </row>
    <row r="27" spans="2:21" s="4" customFormat="1" ht="24" customHeight="1" x14ac:dyDescent="0.25">
      <c r="B27" s="119">
        <v>10</v>
      </c>
      <c r="C27" s="121" t="s">
        <v>27</v>
      </c>
      <c r="D27" s="144"/>
      <c r="E27" s="15" t="s">
        <v>45</v>
      </c>
      <c r="F27" s="92">
        <f>100/F26</f>
        <v>0.93632958801498134</v>
      </c>
      <c r="G27" s="92">
        <f t="shared" ref="G27:T27" si="5">100/G26</f>
        <v>0.93632958801498134</v>
      </c>
      <c r="H27" s="92">
        <f t="shared" si="5"/>
        <v>0.93632958801498134</v>
      </c>
      <c r="I27" s="92">
        <f t="shared" si="5"/>
        <v>0.93632958801498134</v>
      </c>
      <c r="J27" s="92">
        <f t="shared" si="5"/>
        <v>0.93632958801498134</v>
      </c>
      <c r="K27" s="92">
        <f t="shared" si="5"/>
        <v>0.93632958801498134</v>
      </c>
      <c r="L27" s="92">
        <f t="shared" si="5"/>
        <v>0.93632958801498134</v>
      </c>
      <c r="M27" s="92">
        <f t="shared" si="5"/>
        <v>0.93632958801498134</v>
      </c>
      <c r="N27" s="92">
        <f t="shared" si="5"/>
        <v>0.91996320147194111</v>
      </c>
      <c r="O27" s="92">
        <f t="shared" si="5"/>
        <v>0.95328884652049561</v>
      </c>
      <c r="P27" s="92">
        <f t="shared" si="5"/>
        <v>0.95328884652049561</v>
      </c>
      <c r="Q27" s="92">
        <f t="shared" si="5"/>
        <v>0.95328884652049561</v>
      </c>
      <c r="R27" s="92"/>
      <c r="S27" s="92">
        <f t="shared" si="5"/>
        <v>0.96153846153846156</v>
      </c>
      <c r="T27" s="92">
        <f t="shared" si="5"/>
        <v>1.7123287671232876</v>
      </c>
      <c r="U27" s="149"/>
    </row>
    <row r="28" spans="2:21" s="4" customFormat="1" ht="24" customHeight="1" x14ac:dyDescent="0.25">
      <c r="B28" s="119"/>
      <c r="C28" s="128"/>
      <c r="D28" s="145"/>
      <c r="E28" s="47" t="s">
        <v>22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149"/>
    </row>
    <row r="29" spans="2:21" s="4" customFormat="1" ht="24" customHeight="1" x14ac:dyDescent="0.25">
      <c r="B29" s="119">
        <v>11</v>
      </c>
      <c r="C29" s="121" t="s">
        <v>28</v>
      </c>
      <c r="D29" s="144"/>
      <c r="E29" s="15" t="s">
        <v>29</v>
      </c>
      <c r="F29" s="96">
        <f>F24*F27</f>
        <v>525.53741844459785</v>
      </c>
      <c r="G29" s="96">
        <f t="shared" ref="G29:T29" si="6">G24*G27</f>
        <v>168.32616580988341</v>
      </c>
      <c r="H29" s="96">
        <f t="shared" si="6"/>
        <v>68.101425862013897</v>
      </c>
      <c r="I29" s="96">
        <f t="shared" si="6"/>
        <v>120.78366096281711</v>
      </c>
      <c r="J29" s="96">
        <f t="shared" si="6"/>
        <v>150.33710992180426</v>
      </c>
      <c r="K29" s="96">
        <f t="shared" si="6"/>
        <v>7.7095953806053474</v>
      </c>
      <c r="L29" s="96">
        <f t="shared" si="6"/>
        <v>35.978111776158286</v>
      </c>
      <c r="M29" s="96">
        <f t="shared" si="6"/>
        <v>1076.7734881578801</v>
      </c>
      <c r="N29" s="96">
        <f t="shared" si="6"/>
        <v>145.37908541797427</v>
      </c>
      <c r="O29" s="96">
        <f t="shared" si="6"/>
        <v>42.352497920210006</v>
      </c>
      <c r="P29" s="96">
        <f t="shared" si="6"/>
        <v>0</v>
      </c>
      <c r="Q29" s="96">
        <f t="shared" si="6"/>
        <v>42.352497920210006</v>
      </c>
      <c r="R29" s="95">
        <f>SUM(M29,N29,Q29)</f>
        <v>1264.5050714960644</v>
      </c>
      <c r="S29" s="96">
        <f t="shared" si="6"/>
        <v>4385.5355332666531</v>
      </c>
      <c r="T29" s="96">
        <f t="shared" si="6"/>
        <v>96.482184825459811</v>
      </c>
      <c r="U29" s="146">
        <f>SUM(R29:T30)</f>
        <v>5746.5227895881771</v>
      </c>
    </row>
    <row r="30" spans="2:21" s="4" customFormat="1" ht="24" customHeight="1" x14ac:dyDescent="0.25">
      <c r="B30" s="119"/>
      <c r="C30" s="128"/>
      <c r="D30" s="145"/>
      <c r="E30" s="47" t="s">
        <v>24</v>
      </c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5"/>
      <c r="S30" s="96"/>
      <c r="T30" s="96"/>
      <c r="U30" s="146"/>
    </row>
    <row r="31" spans="2:21" s="4" customFormat="1" ht="24" customHeight="1" x14ac:dyDescent="0.25">
      <c r="B31" s="119">
        <v>12</v>
      </c>
      <c r="C31" s="121" t="s">
        <v>30</v>
      </c>
      <c r="D31" s="122"/>
      <c r="E31" s="140" t="s">
        <v>31</v>
      </c>
      <c r="F31" s="58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142"/>
    </row>
    <row r="32" spans="2:21" s="4" customFormat="1" ht="24" customHeight="1" thickBot="1" x14ac:dyDescent="0.3">
      <c r="B32" s="120"/>
      <c r="C32" s="123"/>
      <c r="D32" s="124"/>
      <c r="E32" s="141"/>
      <c r="F32" s="61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143"/>
    </row>
    <row r="33" spans="2:21" s="4" customFormat="1" ht="24" customHeight="1" x14ac:dyDescent="0.25">
      <c r="B33" s="135">
        <v>13</v>
      </c>
      <c r="C33" s="136" t="s">
        <v>32</v>
      </c>
      <c r="D33" s="137"/>
      <c r="E33" s="19" t="s">
        <v>46</v>
      </c>
      <c r="F33" s="13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139"/>
      <c r="T33" s="139"/>
      <c r="U33" s="138"/>
    </row>
    <row r="34" spans="2:21" s="4" customFormat="1" ht="24" customHeight="1" x14ac:dyDescent="0.25">
      <c r="B34" s="119"/>
      <c r="C34" s="128"/>
      <c r="D34" s="129"/>
      <c r="E34" s="13" t="s">
        <v>22</v>
      </c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117"/>
    </row>
    <row r="35" spans="2:21" s="4" customFormat="1" ht="24" customHeight="1" x14ac:dyDescent="0.25">
      <c r="B35" s="119">
        <v>14</v>
      </c>
      <c r="C35" s="121" t="s">
        <v>33</v>
      </c>
      <c r="D35" s="122"/>
      <c r="E35" s="13" t="s">
        <v>47</v>
      </c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117"/>
    </row>
    <row r="36" spans="2:21" s="4" customFormat="1" ht="24" customHeight="1" thickBot="1" x14ac:dyDescent="0.3">
      <c r="B36" s="120"/>
      <c r="C36" s="123"/>
      <c r="D36" s="124"/>
      <c r="E36" s="21" t="s">
        <v>12</v>
      </c>
      <c r="F36" s="13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131"/>
      <c r="T36" s="131"/>
      <c r="U36" s="118"/>
    </row>
    <row r="37" spans="2:21" s="4" customFormat="1" ht="24" customHeight="1" x14ac:dyDescent="0.25">
      <c r="B37" s="135">
        <v>15</v>
      </c>
      <c r="C37" s="136" t="s">
        <v>34</v>
      </c>
      <c r="D37" s="137"/>
      <c r="E37" s="19" t="s">
        <v>48</v>
      </c>
      <c r="F37" s="64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6"/>
      <c r="U37" s="138"/>
    </row>
    <row r="38" spans="2:21" s="4" customFormat="1" ht="24" customHeight="1" x14ac:dyDescent="0.25">
      <c r="B38" s="119"/>
      <c r="C38" s="128"/>
      <c r="D38" s="129"/>
      <c r="E38" s="13" t="s">
        <v>22</v>
      </c>
      <c r="F38" s="67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9"/>
      <c r="U38" s="117"/>
    </row>
    <row r="39" spans="2:21" s="4" customFormat="1" ht="24" customHeight="1" x14ac:dyDescent="0.25">
      <c r="B39" s="119">
        <v>16</v>
      </c>
      <c r="C39" s="121" t="s">
        <v>35</v>
      </c>
      <c r="D39" s="122"/>
      <c r="E39" s="13" t="s">
        <v>49</v>
      </c>
      <c r="F39" s="58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60"/>
      <c r="U39" s="117"/>
    </row>
    <row r="40" spans="2:21" s="4" customFormat="1" ht="24" customHeight="1" thickBot="1" x14ac:dyDescent="0.3">
      <c r="B40" s="120"/>
      <c r="C40" s="123"/>
      <c r="D40" s="124"/>
      <c r="E40" s="21" t="s">
        <v>36</v>
      </c>
      <c r="F40" s="61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3"/>
      <c r="U40" s="118"/>
    </row>
    <row r="41" spans="2:21" s="4" customFormat="1" ht="24" customHeight="1" x14ac:dyDescent="0.25">
      <c r="B41" s="125">
        <v>17</v>
      </c>
      <c r="C41" s="126" t="s">
        <v>37</v>
      </c>
      <c r="D41" s="127"/>
      <c r="E41" s="47" t="s">
        <v>50</v>
      </c>
      <c r="F41" s="64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6"/>
      <c r="U41" s="130"/>
    </row>
    <row r="42" spans="2:21" s="4" customFormat="1" ht="24" customHeight="1" x14ac:dyDescent="0.25">
      <c r="B42" s="119"/>
      <c r="C42" s="128"/>
      <c r="D42" s="129"/>
      <c r="E42" s="13" t="s">
        <v>22</v>
      </c>
      <c r="F42" s="67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9"/>
      <c r="U42" s="117"/>
    </row>
    <row r="43" spans="2:21" s="4" customFormat="1" ht="24" customHeight="1" x14ac:dyDescent="0.25">
      <c r="B43" s="119">
        <v>18</v>
      </c>
      <c r="C43" s="121" t="s">
        <v>38</v>
      </c>
      <c r="D43" s="122"/>
      <c r="E43" s="13" t="s">
        <v>51</v>
      </c>
      <c r="F43" s="58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60"/>
      <c r="U43" s="117"/>
    </row>
    <row r="44" spans="2:21" s="4" customFormat="1" ht="24" customHeight="1" thickBot="1" x14ac:dyDescent="0.3">
      <c r="B44" s="120"/>
      <c r="C44" s="123"/>
      <c r="D44" s="124"/>
      <c r="E44" s="21" t="s">
        <v>36</v>
      </c>
      <c r="F44" s="61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3"/>
      <c r="U44" s="118"/>
    </row>
    <row r="45" spans="2:21" s="4" customFormat="1" ht="15" customHeight="1" x14ac:dyDescent="0.25">
      <c r="B45" s="101" t="s">
        <v>5</v>
      </c>
      <c r="C45" s="102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2:21" s="4" customFormat="1" ht="48" customHeight="1" thickBot="1" x14ac:dyDescent="0.3">
      <c r="B46" s="103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5"/>
    </row>
  </sheetData>
  <mergeCells count="214">
    <mergeCell ref="B45:C45"/>
    <mergeCell ref="D45:U45"/>
    <mergeCell ref="B46:U46"/>
    <mergeCell ref="B41:B42"/>
    <mergeCell ref="C41:D42"/>
    <mergeCell ref="F41:T42"/>
    <mergeCell ref="U41:U42"/>
    <mergeCell ref="B43:B44"/>
    <mergeCell ref="C43:D44"/>
    <mergeCell ref="F43:T44"/>
    <mergeCell ref="U43:U44"/>
    <mergeCell ref="B37:B38"/>
    <mergeCell ref="C37:D38"/>
    <mergeCell ref="F37:T38"/>
    <mergeCell ref="U37:U38"/>
    <mergeCell ref="B39:B40"/>
    <mergeCell ref="C39:D40"/>
    <mergeCell ref="F39:T40"/>
    <mergeCell ref="U39:U40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B35:B36"/>
    <mergeCell ref="C35:D36"/>
    <mergeCell ref="F35:F36"/>
    <mergeCell ref="G35:G36"/>
    <mergeCell ref="H35:H36"/>
    <mergeCell ref="I35:I36"/>
    <mergeCell ref="P33:P34"/>
    <mergeCell ref="Q33:Q34"/>
    <mergeCell ref="R33:R34"/>
    <mergeCell ref="S33:S34"/>
    <mergeCell ref="T33:T34"/>
    <mergeCell ref="U33:U34"/>
    <mergeCell ref="J33:J34"/>
    <mergeCell ref="K33:K34"/>
    <mergeCell ref="L33:L34"/>
    <mergeCell ref="M33:M34"/>
    <mergeCell ref="N33:N34"/>
    <mergeCell ref="O33:O34"/>
    <mergeCell ref="B31:B32"/>
    <mergeCell ref="C31:D32"/>
    <mergeCell ref="E31:E32"/>
    <mergeCell ref="F31:U32"/>
    <mergeCell ref="B33:B34"/>
    <mergeCell ref="C33:D34"/>
    <mergeCell ref="F33:F34"/>
    <mergeCell ref="G33:G34"/>
    <mergeCell ref="H33:H34"/>
    <mergeCell ref="I33:I34"/>
    <mergeCell ref="S29:S30"/>
    <mergeCell ref="T29:T30"/>
    <mergeCell ref="U29:U30"/>
    <mergeCell ref="J29:J30"/>
    <mergeCell ref="K29:K30"/>
    <mergeCell ref="L29:L30"/>
    <mergeCell ref="M29:M30"/>
    <mergeCell ref="N29:N30"/>
    <mergeCell ref="O29:O30"/>
    <mergeCell ref="B29:B30"/>
    <mergeCell ref="C29:D30"/>
    <mergeCell ref="F29:F30"/>
    <mergeCell ref="G29:G30"/>
    <mergeCell ref="H29:H30"/>
    <mergeCell ref="I29:I30"/>
    <mergeCell ref="P27:P28"/>
    <mergeCell ref="Q27:Q28"/>
    <mergeCell ref="R27:R28"/>
    <mergeCell ref="B27:B28"/>
    <mergeCell ref="C27:D28"/>
    <mergeCell ref="F27:F28"/>
    <mergeCell ref="G27:G28"/>
    <mergeCell ref="H27:H28"/>
    <mergeCell ref="I27:I28"/>
    <mergeCell ref="P29:P30"/>
    <mergeCell ref="Q29:Q30"/>
    <mergeCell ref="R29:R30"/>
    <mergeCell ref="S27:S28"/>
    <mergeCell ref="T27:T28"/>
    <mergeCell ref="U27:U28"/>
    <mergeCell ref="J27:J28"/>
    <mergeCell ref="K27:K28"/>
    <mergeCell ref="L27:L28"/>
    <mergeCell ref="M27:M28"/>
    <mergeCell ref="N27:N28"/>
    <mergeCell ref="O27:O28"/>
    <mergeCell ref="S24:S25"/>
    <mergeCell ref="T24:T25"/>
    <mergeCell ref="U24:U25"/>
    <mergeCell ref="J24:J25"/>
    <mergeCell ref="K24:K25"/>
    <mergeCell ref="L24:L25"/>
    <mergeCell ref="M24:M25"/>
    <mergeCell ref="N24:N25"/>
    <mergeCell ref="O24:O25"/>
    <mergeCell ref="B24:B25"/>
    <mergeCell ref="C24:D25"/>
    <mergeCell ref="F24:F25"/>
    <mergeCell ref="G24:G25"/>
    <mergeCell ref="H24:H25"/>
    <mergeCell ref="I24:I25"/>
    <mergeCell ref="P22:P23"/>
    <mergeCell ref="Q22:Q23"/>
    <mergeCell ref="R22:R23"/>
    <mergeCell ref="B22:B23"/>
    <mergeCell ref="C22:D23"/>
    <mergeCell ref="F22:F23"/>
    <mergeCell ref="G22:G23"/>
    <mergeCell ref="H22:H23"/>
    <mergeCell ref="I22:I23"/>
    <mergeCell ref="P24:P25"/>
    <mergeCell ref="Q24:Q25"/>
    <mergeCell ref="R24:R25"/>
    <mergeCell ref="S22:S23"/>
    <mergeCell ref="T22:T23"/>
    <mergeCell ref="U22:U23"/>
    <mergeCell ref="J22:J23"/>
    <mergeCell ref="K22:K23"/>
    <mergeCell ref="L22:L23"/>
    <mergeCell ref="M22:M23"/>
    <mergeCell ref="N22:N23"/>
    <mergeCell ref="O22:O23"/>
    <mergeCell ref="S19:S20"/>
    <mergeCell ref="T19:T20"/>
    <mergeCell ref="U19:U20"/>
    <mergeCell ref="J19:J20"/>
    <mergeCell ref="K19:K20"/>
    <mergeCell ref="L19:L20"/>
    <mergeCell ref="M19:M20"/>
    <mergeCell ref="N19:N20"/>
    <mergeCell ref="O19:O20"/>
    <mergeCell ref="B19:B20"/>
    <mergeCell ref="C19:D20"/>
    <mergeCell ref="F19:F20"/>
    <mergeCell ref="G19:G20"/>
    <mergeCell ref="H19:H20"/>
    <mergeCell ref="I19:I20"/>
    <mergeCell ref="P17:P18"/>
    <mergeCell ref="Q17:Q18"/>
    <mergeCell ref="R17:R18"/>
    <mergeCell ref="B17:B18"/>
    <mergeCell ref="C17:D18"/>
    <mergeCell ref="F17:F18"/>
    <mergeCell ref="G17:G18"/>
    <mergeCell ref="H17:H18"/>
    <mergeCell ref="I17:I18"/>
    <mergeCell ref="P19:P20"/>
    <mergeCell ref="Q19:Q20"/>
    <mergeCell ref="R19:R20"/>
    <mergeCell ref="N14:N15"/>
    <mergeCell ref="O14:O15"/>
    <mergeCell ref="S17:S18"/>
    <mergeCell ref="T17:T18"/>
    <mergeCell ref="U17:U18"/>
    <mergeCell ref="J17:J18"/>
    <mergeCell ref="K17:K18"/>
    <mergeCell ref="L17:L18"/>
    <mergeCell ref="M17:M18"/>
    <mergeCell ref="N17:N18"/>
    <mergeCell ref="O17:O18"/>
    <mergeCell ref="B14:B15"/>
    <mergeCell ref="C14:D15"/>
    <mergeCell ref="F14:F15"/>
    <mergeCell ref="G14:G15"/>
    <mergeCell ref="H14:H15"/>
    <mergeCell ref="I14:I15"/>
    <mergeCell ref="C11:E11"/>
    <mergeCell ref="F11:U11"/>
    <mergeCell ref="B12:E13"/>
    <mergeCell ref="F12:L12"/>
    <mergeCell ref="O12:P12"/>
    <mergeCell ref="S12:S13"/>
    <mergeCell ref="T12:T13"/>
    <mergeCell ref="U12:U13"/>
    <mergeCell ref="P14:P15"/>
    <mergeCell ref="Q14:Q15"/>
    <mergeCell ref="R14:R15"/>
    <mergeCell ref="S14:S15"/>
    <mergeCell ref="T14:T15"/>
    <mergeCell ref="U14:U15"/>
    <mergeCell ref="J14:J15"/>
    <mergeCell ref="K14:K15"/>
    <mergeCell ref="L14:L15"/>
    <mergeCell ref="M14:M15"/>
    <mergeCell ref="C9:D9"/>
    <mergeCell ref="F9:U9"/>
    <mergeCell ref="C10:E10"/>
    <mergeCell ref="F10:U10"/>
    <mergeCell ref="D5:E5"/>
    <mergeCell ref="F5:I5"/>
    <mergeCell ref="J5:U5"/>
    <mergeCell ref="D6:U6"/>
    <mergeCell ref="D7:E7"/>
    <mergeCell ref="F7:I7"/>
    <mergeCell ref="J7:U7"/>
    <mergeCell ref="B2:U2"/>
    <mergeCell ref="B3:C3"/>
    <mergeCell ref="D3:E3"/>
    <mergeCell ref="F3:I3"/>
    <mergeCell ref="J3:U3"/>
    <mergeCell ref="D4:E4"/>
    <mergeCell ref="F4:I4"/>
    <mergeCell ref="J4:U4"/>
    <mergeCell ref="C8:E8"/>
    <mergeCell ref="F8:U8"/>
  </mergeCells>
  <pageMargins left="0.7" right="0.7" top="0.78740157499999996" bottom="0.78740157499999996" header="0.3" footer="0.3"/>
  <pageSetup paperSize="9" scale="58" fitToHeight="0" orientation="landscape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6.9.2019</vt:lpstr>
      <vt:lpstr>16.9.2019</vt:lpstr>
      <vt:lpstr>11.10.2019</vt:lpstr>
      <vt:lpstr>21.10.2019</vt:lpstr>
      <vt:lpstr>'11.10.2019'!Oblast_tisku</vt:lpstr>
      <vt:lpstr>'16.9.2019'!Oblast_tisku</vt:lpstr>
      <vt:lpstr>'21.10.2019'!Oblast_tisku</vt:lpstr>
      <vt:lpstr>'6.9.2019'!Oblast_tisku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Sáčková</dc:creator>
  <cp:lastModifiedBy>Andrea Sáčková</cp:lastModifiedBy>
  <cp:lastPrinted>2019-09-30T12:42:52Z</cp:lastPrinted>
  <dcterms:created xsi:type="dcterms:W3CDTF">2019-09-10T08:33:34Z</dcterms:created>
  <dcterms:modified xsi:type="dcterms:W3CDTF">2019-10-31T11:59:21Z</dcterms:modified>
</cp:coreProperties>
</file>