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sčítání zima 2020\"/>
    </mc:Choice>
  </mc:AlternateContent>
  <bookViews>
    <workbookView xWindow="0" yWindow="0" windowWidth="28800" windowHeight="12435" activeTab="3"/>
  </bookViews>
  <sheets>
    <sheet name="10.1.2020" sheetId="1" r:id="rId1"/>
    <sheet name="20.1.2020" sheetId="2" r:id="rId2"/>
    <sheet name="7.2.2020" sheetId="3" r:id="rId3"/>
    <sheet name="17.2.2020" sheetId="4" r:id="rId4"/>
  </sheets>
  <definedNames>
    <definedName name="_xlnm.Print_Area" localSheetId="0">'10.1.2020'!$B$2:$U$46</definedName>
    <definedName name="_xlnm.Print_Area" localSheetId="3">'17.2.2020'!$B$2:$U$46</definedName>
    <definedName name="_xlnm.Print_Area" localSheetId="1">'20.1.2020'!$B$2:$U$46</definedName>
    <definedName name="_xlnm.Print_Area" localSheetId="2">'7.2.2020'!$B$2:$U$46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4" l="1"/>
  <c r="S16" i="4"/>
  <c r="Q16" i="4"/>
  <c r="P16" i="4"/>
  <c r="O16" i="4"/>
  <c r="N16" i="4"/>
  <c r="M16" i="4"/>
  <c r="L16" i="4"/>
  <c r="K16" i="4"/>
  <c r="J16" i="4"/>
  <c r="I16" i="4"/>
  <c r="H16" i="4"/>
  <c r="G16" i="4"/>
  <c r="F16" i="4"/>
  <c r="T16" i="3"/>
  <c r="S16" i="3"/>
  <c r="Q16" i="3"/>
  <c r="P16" i="3"/>
  <c r="O16" i="3"/>
  <c r="N16" i="3"/>
  <c r="M16" i="3"/>
  <c r="L16" i="3"/>
  <c r="K16" i="3"/>
  <c r="J16" i="3"/>
  <c r="I16" i="3"/>
  <c r="H16" i="3"/>
  <c r="G16" i="3"/>
  <c r="F16" i="3"/>
  <c r="T16" i="2"/>
  <c r="S16" i="2"/>
  <c r="Q16" i="2"/>
  <c r="P16" i="2"/>
  <c r="O16" i="2"/>
  <c r="N16" i="2"/>
  <c r="M16" i="2"/>
  <c r="L16" i="2"/>
  <c r="K16" i="2"/>
  <c r="J16" i="2"/>
  <c r="I16" i="2"/>
  <c r="H16" i="2"/>
  <c r="G16" i="2"/>
  <c r="F16" i="2"/>
  <c r="T16" i="1"/>
  <c r="S16" i="1"/>
  <c r="Q16" i="1"/>
  <c r="P16" i="1"/>
  <c r="O16" i="1"/>
  <c r="N16" i="1"/>
  <c r="M16" i="1"/>
  <c r="L16" i="1"/>
  <c r="K16" i="1"/>
  <c r="J16" i="1"/>
  <c r="I16" i="1"/>
  <c r="H16" i="1"/>
  <c r="G16" i="1"/>
  <c r="F16" i="1"/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7" i="4"/>
  <c r="T19" i="4" s="1"/>
  <c r="T24" i="4" s="1"/>
  <c r="T29" i="4" s="1"/>
  <c r="S17" i="4"/>
  <c r="S19" i="4" s="1"/>
  <c r="S24" i="4" s="1"/>
  <c r="S29" i="4" s="1"/>
  <c r="Q17" i="4"/>
  <c r="P17" i="4"/>
  <c r="P19" i="4" s="1"/>
  <c r="P24" i="4" s="1"/>
  <c r="P29" i="4" s="1"/>
  <c r="O17" i="4"/>
  <c r="O19" i="4" s="1"/>
  <c r="O24" i="4" s="1"/>
  <c r="O29" i="4" s="1"/>
  <c r="N17" i="4"/>
  <c r="N19" i="4" s="1"/>
  <c r="N24" i="4" s="1"/>
  <c r="N29" i="4" s="1"/>
  <c r="M17" i="4"/>
  <c r="L17" i="4"/>
  <c r="L19" i="4" s="1"/>
  <c r="L24" i="4" s="1"/>
  <c r="L29" i="4" s="1"/>
  <c r="K17" i="4"/>
  <c r="K19" i="4" s="1"/>
  <c r="K24" i="4" s="1"/>
  <c r="K29" i="4" s="1"/>
  <c r="J17" i="4"/>
  <c r="J19" i="4" s="1"/>
  <c r="J24" i="4" s="1"/>
  <c r="J29" i="4" s="1"/>
  <c r="I17" i="4"/>
  <c r="I19" i="4" s="1"/>
  <c r="I24" i="4" s="1"/>
  <c r="I29" i="4" s="1"/>
  <c r="H17" i="4"/>
  <c r="H19" i="4" s="1"/>
  <c r="H24" i="4" s="1"/>
  <c r="H29" i="4" s="1"/>
  <c r="G17" i="4"/>
  <c r="G19" i="4" s="1"/>
  <c r="G24" i="4" s="1"/>
  <c r="G29" i="4" s="1"/>
  <c r="F17" i="4"/>
  <c r="F19" i="4" s="1"/>
  <c r="F24" i="4" s="1"/>
  <c r="F29" i="4" s="1"/>
  <c r="Q14" i="4"/>
  <c r="Q19" i="4" s="1"/>
  <c r="Q24" i="4" s="1"/>
  <c r="Q29" i="4" s="1"/>
  <c r="M14" i="4"/>
  <c r="M19" i="4" s="1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7" i="3"/>
  <c r="T19" i="3" s="1"/>
  <c r="T24" i="3" s="1"/>
  <c r="T29" i="3" s="1"/>
  <c r="S17" i="3"/>
  <c r="S19" i="3" s="1"/>
  <c r="S24" i="3" s="1"/>
  <c r="S29" i="3" s="1"/>
  <c r="Q17" i="3"/>
  <c r="P17" i="3"/>
  <c r="P19" i="3" s="1"/>
  <c r="P24" i="3" s="1"/>
  <c r="P29" i="3" s="1"/>
  <c r="O17" i="3"/>
  <c r="O19" i="3" s="1"/>
  <c r="O24" i="3" s="1"/>
  <c r="O29" i="3" s="1"/>
  <c r="N17" i="3"/>
  <c r="N19" i="3" s="1"/>
  <c r="N24" i="3" s="1"/>
  <c r="N29" i="3" s="1"/>
  <c r="M17" i="3"/>
  <c r="L17" i="3"/>
  <c r="L19" i="3" s="1"/>
  <c r="L24" i="3" s="1"/>
  <c r="L29" i="3" s="1"/>
  <c r="K17" i="3"/>
  <c r="K19" i="3" s="1"/>
  <c r="K24" i="3" s="1"/>
  <c r="K29" i="3" s="1"/>
  <c r="J17" i="3"/>
  <c r="J19" i="3" s="1"/>
  <c r="J24" i="3" s="1"/>
  <c r="J29" i="3" s="1"/>
  <c r="I17" i="3"/>
  <c r="H17" i="3"/>
  <c r="H19" i="3" s="1"/>
  <c r="H24" i="3" s="1"/>
  <c r="H29" i="3" s="1"/>
  <c r="G17" i="3"/>
  <c r="F17" i="3"/>
  <c r="F19" i="3" s="1"/>
  <c r="F24" i="3" s="1"/>
  <c r="F29" i="3" s="1"/>
  <c r="Q14" i="3"/>
  <c r="Q19" i="3" s="1"/>
  <c r="Q24" i="3" s="1"/>
  <c r="Q29" i="3" s="1"/>
  <c r="I19" i="3"/>
  <c r="G19" i="3"/>
  <c r="G24" i="3" s="1"/>
  <c r="G29" i="3" s="1"/>
  <c r="I24" i="3" l="1"/>
  <c r="I29" i="3" s="1"/>
  <c r="M24" i="4"/>
  <c r="R19" i="4"/>
  <c r="U19" i="4" s="1"/>
  <c r="R14" i="4"/>
  <c r="U14" i="4" s="1"/>
  <c r="M14" i="3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7" i="2"/>
  <c r="T19" i="2" s="1"/>
  <c r="T24" i="2" s="1"/>
  <c r="T29" i="2" s="1"/>
  <c r="S17" i="2"/>
  <c r="S19" i="2" s="1"/>
  <c r="S24" i="2" s="1"/>
  <c r="S29" i="2" s="1"/>
  <c r="Q17" i="2"/>
  <c r="P17" i="2"/>
  <c r="P19" i="2" s="1"/>
  <c r="P24" i="2" s="1"/>
  <c r="P29" i="2" s="1"/>
  <c r="O17" i="2"/>
  <c r="O19" i="2" s="1"/>
  <c r="O24" i="2" s="1"/>
  <c r="O29" i="2" s="1"/>
  <c r="N17" i="2"/>
  <c r="N19" i="2" s="1"/>
  <c r="N24" i="2" s="1"/>
  <c r="N29" i="2" s="1"/>
  <c r="M17" i="2"/>
  <c r="L17" i="2"/>
  <c r="L19" i="2" s="1"/>
  <c r="L24" i="2" s="1"/>
  <c r="L29" i="2" s="1"/>
  <c r="K17" i="2"/>
  <c r="K19" i="2" s="1"/>
  <c r="K24" i="2" s="1"/>
  <c r="K29" i="2" s="1"/>
  <c r="J17" i="2"/>
  <c r="I17" i="2"/>
  <c r="I19" i="2" s="1"/>
  <c r="I24" i="2" s="1"/>
  <c r="I29" i="2" s="1"/>
  <c r="H17" i="2"/>
  <c r="H19" i="2" s="1"/>
  <c r="H24" i="2" s="1"/>
  <c r="H29" i="2" s="1"/>
  <c r="G17" i="2"/>
  <c r="G19" i="2" s="1"/>
  <c r="G24" i="2" s="1"/>
  <c r="G29" i="2" s="1"/>
  <c r="F17" i="2"/>
  <c r="Q14" i="2"/>
  <c r="Q19" i="2" s="1"/>
  <c r="Q24" i="2" s="1"/>
  <c r="Q29" i="2" s="1"/>
  <c r="J19" i="2"/>
  <c r="J24" i="2" s="1"/>
  <c r="J29" i="2" s="1"/>
  <c r="F19" i="2"/>
  <c r="F24" i="2" l="1"/>
  <c r="F29" i="2" s="1"/>
  <c r="M29" i="4"/>
  <c r="R29" i="4" s="1"/>
  <c r="U29" i="4" s="1"/>
  <c r="R24" i="4"/>
  <c r="U24" i="4" s="1"/>
  <c r="M19" i="3"/>
  <c r="R14" i="3"/>
  <c r="U14" i="3" s="1"/>
  <c r="M14" i="2"/>
  <c r="Q27" i="1"/>
  <c r="Q22" i="1"/>
  <c r="Q17" i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7" i="1"/>
  <c r="P19" i="1" s="1"/>
  <c r="L17" i="1"/>
  <c r="L19" i="1" s="1"/>
  <c r="K17" i="1"/>
  <c r="K19" i="1" s="1"/>
  <c r="I17" i="1"/>
  <c r="H17" i="1"/>
  <c r="G17" i="1"/>
  <c r="F17" i="1"/>
  <c r="O17" i="1"/>
  <c r="O19" i="1" s="1"/>
  <c r="J17" i="1"/>
  <c r="T17" i="1"/>
  <c r="T19" i="1" s="1"/>
  <c r="S17" i="1"/>
  <c r="S19" i="1" s="1"/>
  <c r="M24" i="3" l="1"/>
  <c r="R19" i="3"/>
  <c r="U19" i="3" s="1"/>
  <c r="R14" i="2"/>
  <c r="U14" i="2" s="1"/>
  <c r="M19" i="2"/>
  <c r="S24" i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29" i="3" l="1"/>
  <c r="R29" i="3" s="1"/>
  <c r="U29" i="3" s="1"/>
  <c r="R24" i="3"/>
  <c r="U24" i="3" s="1"/>
  <c r="R19" i="2"/>
  <c r="U19" i="2" s="1"/>
  <c r="M24" i="2"/>
  <c r="M14" i="1"/>
  <c r="F19" i="1"/>
  <c r="F24" i="1" s="1"/>
  <c r="F29" i="1" s="1"/>
  <c r="R24" i="2" l="1"/>
  <c r="U24" i="2" s="1"/>
  <c r="M29" i="2"/>
  <c r="R29" i="2" s="1"/>
  <c r="U29" i="2" s="1"/>
  <c r="R14" i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<sst xmlns="http://schemas.openxmlformats.org/spreadsheetml/2006/main" count="368" uniqueCount="80">
  <si>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</si>
  <si>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</si>
  <si>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</si>
  <si>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</si>
  <si>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</si>
  <si>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</si>
  <si>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</si>
  <si>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</si>
  <si>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</si>
  <si>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</si>
  <si>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</si>
  <si>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</si>
  <si>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</si>
  <si>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</si>
  <si>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</si>
  <si>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</si>
  <si>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</si>
  <si>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</si>
  <si>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</si>
  <si>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</si>
  <si>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</si>
  <si>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</si>
  <si>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</si>
  <si>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</si>
  <si>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</si>
  <si>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</si>
  <si>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</si>
  <si>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</si>
  <si>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</si>
  <si>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</si>
  <si>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</si>
  <si>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</si>
  <si>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</si>
  <si>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</si>
  <si>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</si>
  <si>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</si>
  <si>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</si>
  <si>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</si>
  <si>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</si>
  <si>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</si>
  <si>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</si>
  <si>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</si>
  <si>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</si>
  <si>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</si>
  <si>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</si>
  <si>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</si>
  <si>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</si>
  <si>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</si>
  <si>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</si>
  <si>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</si>
  <si>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</si>
  <si>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</si>
  <si>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</si>
  <si>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</si>
  <si>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</si>
  <si>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</si>
  <si>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</si>
  <si>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</si>
  <si>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</si>
  <si>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</si>
  <si>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</si>
  <si>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</si>
  <si>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</si>
  <si>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I/20</t>
  </si>
  <si>
    <t>2-1308</t>
  </si>
  <si>
    <t>pátek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</si>
  <si>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</si>
  <si>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</si>
  <si>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</si>
  <si>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</si>
  <si>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</si>
  <si>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Silnice I. Třídy, E</t>
  </si>
  <si>
    <t>-</t>
  </si>
  <si>
    <t>E</t>
  </si>
  <si>
    <t>S</t>
  </si>
  <si>
    <t>pondělí</t>
  </si>
  <si>
    <t>Protokol pro výpočet odhadu denní, týdenní a roční intenzity motorové dopravy podle TP 189</t>
  </si>
  <si>
    <t>leden</t>
  </si>
  <si>
    <t>zimní</t>
  </si>
  <si>
    <t>únor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</si>
</sst>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2" fillId="0" borderId="54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39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0" t="s">
        <v>76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  <c r="U2" s="63"/>
    </row>
    <row r="3" spans="2:21" s="3" customFormat="1" ht="24" customHeight="1" thickBot="1" x14ac:dyDescent="0.3">
      <c r="B3" s="136" t="s">
        <v>0</v>
      </c>
      <c r="C3" s="137"/>
      <c r="D3" s="142" t="s">
        <v>63</v>
      </c>
      <c r="E3" s="143"/>
      <c r="F3" s="156" t="s">
        <v>13</v>
      </c>
      <c r="G3" s="157"/>
      <c r="H3" s="157"/>
      <c r="I3" s="137"/>
      <c r="J3" s="164" t="s">
        <v>64</v>
      </c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6"/>
    </row>
    <row r="4" spans="2:21" s="3" customFormat="1" ht="24" customHeight="1" x14ac:dyDescent="0.25">
      <c r="B4" s="5" t="s">
        <v>1</v>
      </c>
      <c r="C4" s="6"/>
      <c r="D4" s="144">
        <v>43840</v>
      </c>
      <c r="E4" s="145"/>
      <c r="F4" s="158" t="s">
        <v>14</v>
      </c>
      <c r="G4" s="159"/>
      <c r="H4" s="159"/>
      <c r="I4" s="160"/>
      <c r="J4" s="167" t="s">
        <v>65</v>
      </c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9"/>
    </row>
    <row r="5" spans="2:21" s="3" customFormat="1" ht="24" customHeight="1" x14ac:dyDescent="0.25">
      <c r="B5" s="7" t="s">
        <v>2</v>
      </c>
      <c r="C5" s="8"/>
      <c r="D5" s="67" t="s">
        <v>77</v>
      </c>
      <c r="E5" s="68"/>
      <c r="F5" s="161" t="s">
        <v>15</v>
      </c>
      <c r="G5" s="162"/>
      <c r="H5" s="162"/>
      <c r="I5" s="163"/>
      <c r="J5" s="170" t="s">
        <v>78</v>
      </c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2"/>
    </row>
    <row r="6" spans="2:21" s="3" customFormat="1" ht="24" customHeight="1" thickBot="1" x14ac:dyDescent="0.3">
      <c r="B6" s="9" t="s">
        <v>3</v>
      </c>
      <c r="C6" s="10"/>
      <c r="D6" s="64" t="s">
        <v>66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  <c r="U6" s="66"/>
    </row>
    <row r="7" spans="2:21" s="3" customFormat="1" ht="24" customHeight="1" thickBot="1" x14ac:dyDescent="0.3">
      <c r="B7" s="11" t="s">
        <v>4</v>
      </c>
      <c r="C7" s="12"/>
      <c r="D7" s="69"/>
      <c r="E7" s="70"/>
      <c r="F7" s="156" t="s">
        <v>16</v>
      </c>
      <c r="G7" s="157"/>
      <c r="H7" s="157"/>
      <c r="I7" s="137"/>
      <c r="J7" s="173">
        <v>43843</v>
      </c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6"/>
    </row>
    <row r="8" spans="2:21" s="3" customFormat="1" ht="24" customHeight="1" x14ac:dyDescent="0.25">
      <c r="B8" s="18">
        <v>1</v>
      </c>
      <c r="C8" s="80" t="s">
        <v>6</v>
      </c>
      <c r="D8" s="81"/>
      <c r="E8" s="82"/>
      <c r="F8" s="95" t="s">
        <v>71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97"/>
    </row>
    <row r="9" spans="2:21" s="3" customFormat="1" ht="24" customHeight="1" x14ac:dyDescent="0.25">
      <c r="B9" s="14">
        <v>2</v>
      </c>
      <c r="C9" s="77" t="s">
        <v>7</v>
      </c>
      <c r="D9" s="79"/>
      <c r="E9" s="13" t="s">
        <v>39</v>
      </c>
      <c r="F9" s="98" t="s">
        <v>72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9"/>
      <c r="U9" s="100"/>
    </row>
    <row r="10" spans="2:21" s="3" customFormat="1" ht="24" customHeight="1" x14ac:dyDescent="0.25">
      <c r="B10" s="14">
        <v>3</v>
      </c>
      <c r="C10" s="77" t="s">
        <v>8</v>
      </c>
      <c r="D10" s="78"/>
      <c r="E10" s="79"/>
      <c r="F10" s="98" t="s">
        <v>72</v>
      </c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U10" s="100"/>
    </row>
    <row r="11" spans="2:21" s="3" customFormat="1" ht="24" customHeight="1" thickBot="1" x14ac:dyDescent="0.3">
      <c r="B11" s="20">
        <v>4</v>
      </c>
      <c r="C11" s="74" t="s">
        <v>9</v>
      </c>
      <c r="D11" s="75"/>
      <c r="E11" s="76"/>
      <c r="F11" s="101" t="s">
        <v>73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2"/>
      <c r="U11" s="103"/>
    </row>
    <row r="12" spans="2:21" s="3" customFormat="1" ht="18" customHeight="1" x14ac:dyDescent="0.25">
      <c r="B12" s="138"/>
      <c r="C12" s="126"/>
      <c r="D12" s="126"/>
      <c r="E12" s="127"/>
      <c r="F12" s="151" t="s">
        <v>19</v>
      </c>
      <c r="G12" s="152"/>
      <c r="H12" s="152"/>
      <c r="I12" s="152"/>
      <c r="J12" s="152"/>
      <c r="K12" s="152"/>
      <c r="L12" s="153"/>
      <c r="M12" s="29" t="s">
        <v>19</v>
      </c>
      <c r="N12" s="19" t="s">
        <v>21</v>
      </c>
      <c r="O12" s="151" t="s">
        <v>20</v>
      </c>
      <c r="P12" s="153"/>
      <c r="Q12" s="30" t="s">
        <v>20</v>
      </c>
      <c r="R12" s="28" t="s">
        <v>61</v>
      </c>
      <c r="S12" s="88" t="s">
        <v>17</v>
      </c>
      <c r="T12" s="88" t="s">
        <v>18</v>
      </c>
      <c r="U12" s="90" t="s">
        <v>74</v>
      </c>
    </row>
    <row r="13" spans="2:21" s="3" customFormat="1" ht="18" customHeight="1" x14ac:dyDescent="0.25">
      <c r="B13" s="139"/>
      <c r="C13" s="129"/>
      <c r="D13" s="129"/>
      <c r="E13" s="130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89"/>
      <c r="T13" s="89"/>
      <c r="U13" s="91"/>
    </row>
    <row r="14" spans="2:21" s="4" customFormat="1" ht="24" customHeight="1" x14ac:dyDescent="0.25">
      <c r="B14" s="87">
        <v>5</v>
      </c>
      <c r="C14" s="83" t="s">
        <v>10</v>
      </c>
      <c r="D14" s="84"/>
      <c r="E14" s="15" t="s">
        <v>40</v>
      </c>
      <c r="F14" s="71">
        <v>479</v>
      </c>
      <c r="G14" s="71">
        <v>168</v>
      </c>
      <c r="H14" s="71">
        <v>16</v>
      </c>
      <c r="I14" s="71">
        <v>112</v>
      </c>
      <c r="J14" s="71">
        <v>44</v>
      </c>
      <c r="K14" s="71">
        <v>0</v>
      </c>
      <c r="L14" s="71">
        <v>0</v>
      </c>
      <c r="M14" s="71">
        <f>SUM(F14:L15)</f>
        <v>819</v>
      </c>
      <c r="N14" s="71">
        <v>245</v>
      </c>
      <c r="O14" s="71">
        <v>48</v>
      </c>
      <c r="P14" s="71">
        <v>0</v>
      </c>
      <c r="Q14" s="71">
        <f>SUM(O14:P15)</f>
        <v>48</v>
      </c>
      <c r="R14" s="71">
        <f>SUM(M14,N14,Q14)</f>
        <v>1112</v>
      </c>
      <c r="S14" s="72">
        <v>3544</v>
      </c>
      <c r="T14" s="71">
        <v>0</v>
      </c>
      <c r="U14" s="73">
        <f>SUM(R14:T15)</f>
        <v>4656</v>
      </c>
    </row>
    <row r="15" spans="2:21" s="4" customFormat="1" ht="24" customHeight="1" x14ac:dyDescent="0.25">
      <c r="B15" s="87"/>
      <c r="C15" s="85"/>
      <c r="D15" s="86"/>
      <c r="E15" s="26" t="s">
        <v>12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71"/>
      <c r="U15" s="73"/>
    </row>
    <row r="16" spans="2:21" s="4" customFormat="1" ht="24" customHeight="1" x14ac:dyDescent="0.25">
      <c r="B16" s="22"/>
      <c r="C16" s="23"/>
      <c r="D16" s="27"/>
      <c r="E16" s="24" t="s">
        <v>67</v>
      </c>
      <c r="F16" s="54">
        <f>6.72+7.61+7.9+7.81+7.25+6.65+5.73+4.69</f>
        <v>54.36</v>
      </c>
      <c r="G16" s="54">
        <f t="shared" ref="G16:L16" si="0">6.72+7.61+7.9+7.81+7.25+6.65+5.73+4.69</f>
        <v>54.36</v>
      </c>
      <c r="H16" s="54">
        <f t="shared" si="0"/>
        <v>54.36</v>
      </c>
      <c r="I16" s="54">
        <f t="shared" si="0"/>
        <v>54.36</v>
      </c>
      <c r="J16" s="54">
        <f t="shared" si="0"/>
        <v>54.36</v>
      </c>
      <c r="K16" s="54">
        <f t="shared" si="0"/>
        <v>54.36</v>
      </c>
      <c r="L16" s="54">
        <f t="shared" si="0"/>
        <v>54.36</v>
      </c>
      <c r="M16" s="54">
        <f>6.72+7.61+7.9+7.81+7.25+6.65+5.73+4.69</f>
        <v>54.36</v>
      </c>
      <c r="N16" s="54">
        <f>5.49+6.07+6.47+6.67+6.53+6.33+6.06+5.45</f>
        <v>49.070000000000007</v>
      </c>
      <c r="O16" s="54">
        <f>7.48+6.34+5.82+5.27+6.74+8.18+6.67+6.23</f>
        <v>52.730000000000004</v>
      </c>
      <c r="P16" s="54">
        <f>7.48+6.34+5.82+5.27+6.74+8.18+6.67+6.23</f>
        <v>52.730000000000004</v>
      </c>
      <c r="Q16" s="54">
        <f>7.48+6.34+5.82+5.27+6.74+8.18+6.67+6.23</f>
        <v>52.730000000000004</v>
      </c>
      <c r="R16" s="54"/>
      <c r="S16" s="53">
        <f>6.84+6.64+6.18+5.86+6.6+7.59+8.12+7.68</f>
        <v>55.509999999999991</v>
      </c>
      <c r="T16" s="54">
        <f>7.09+7.54+6.11+5.38+6.47+7.69+7.61+7.17</f>
        <v>55.059999999999995</v>
      </c>
      <c r="U16" s="50"/>
    </row>
    <row r="17" spans="2:21" s="4" customFormat="1" ht="24" customHeight="1" x14ac:dyDescent="0.25">
      <c r="B17" s="87">
        <v>6</v>
      </c>
      <c r="C17" s="83" t="s">
        <v>11</v>
      </c>
      <c r="D17" s="92"/>
      <c r="E17" s="16" t="s">
        <v>41</v>
      </c>
      <c r="F17" s="55">
        <f t="shared" ref="F17:Q17" si="1">100/F16</f>
        <v>1.8395879323031641</v>
      </c>
      <c r="G17" s="55">
        <f t="shared" si="1"/>
        <v>1.8395879323031641</v>
      </c>
      <c r="H17" s="55">
        <f t="shared" si="1"/>
        <v>1.8395879323031641</v>
      </c>
      <c r="I17" s="55">
        <f t="shared" si="1"/>
        <v>1.8395879323031641</v>
      </c>
      <c r="J17" s="55">
        <f t="shared" si="1"/>
        <v>1.8395879323031641</v>
      </c>
      <c r="K17" s="55">
        <f t="shared" si="1"/>
        <v>1.8395879323031641</v>
      </c>
      <c r="L17" s="55">
        <f t="shared" si="1"/>
        <v>1.8395879323031641</v>
      </c>
      <c r="M17" s="55">
        <f t="shared" si="1"/>
        <v>1.8395879323031641</v>
      </c>
      <c r="N17" s="55">
        <f t="shared" si="1"/>
        <v>2.037905033625433</v>
      </c>
      <c r="O17" s="55">
        <f t="shared" si="1"/>
        <v>1.8964536317087046</v>
      </c>
      <c r="P17" s="55">
        <f t="shared" si="1"/>
        <v>1.8964536317087046</v>
      </c>
      <c r="Q17" s="55">
        <f t="shared" si="1"/>
        <v>1.8964536317087046</v>
      </c>
      <c r="R17" s="174"/>
      <c r="S17" s="55">
        <f>100/S16</f>
        <v>1.8014772113132771</v>
      </c>
      <c r="T17" s="55">
        <f>100/T16</f>
        <v>1.8162005085361426</v>
      </c>
      <c r="U17" s="104"/>
    </row>
    <row r="18" spans="2:21" s="4" customFormat="1" ht="24" customHeight="1" x14ac:dyDescent="0.25">
      <c r="B18" s="87"/>
      <c r="C18" s="85"/>
      <c r="D18" s="93"/>
      <c r="E18" s="24" t="s">
        <v>22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74"/>
      <c r="S18" s="55"/>
      <c r="T18" s="55"/>
      <c r="U18" s="104"/>
    </row>
    <row r="19" spans="2:21" s="4" customFormat="1" ht="24" customHeight="1" x14ac:dyDescent="0.25">
      <c r="B19" s="87">
        <v>7</v>
      </c>
      <c r="C19" s="83" t="s">
        <v>23</v>
      </c>
      <c r="D19" s="92"/>
      <c r="E19" s="15" t="s">
        <v>42</v>
      </c>
      <c r="F19" s="57">
        <f t="shared" ref="F19:P19" si="2">F14*F17</f>
        <v>881.16261957321558</v>
      </c>
      <c r="G19" s="57">
        <f t="shared" si="2"/>
        <v>309.05077262693158</v>
      </c>
      <c r="H19" s="57">
        <f t="shared" si="2"/>
        <v>29.433406916850625</v>
      </c>
      <c r="I19" s="57">
        <f t="shared" si="2"/>
        <v>206.03384841795437</v>
      </c>
      <c r="J19" s="57">
        <f t="shared" si="2"/>
        <v>80.941869021339215</v>
      </c>
      <c r="K19" s="57">
        <f t="shared" si="2"/>
        <v>0</v>
      </c>
      <c r="L19" s="57">
        <f t="shared" si="2"/>
        <v>0</v>
      </c>
      <c r="M19" s="57">
        <f t="shared" ref="M19" si="3">M14*M17</f>
        <v>1506.6225165562914</v>
      </c>
      <c r="N19" s="57">
        <f t="shared" si="2"/>
        <v>499.28673323823108</v>
      </c>
      <c r="O19" s="57">
        <f t="shared" si="2"/>
        <v>91.029774322017829</v>
      </c>
      <c r="P19" s="57">
        <f t="shared" si="2"/>
        <v>0</v>
      </c>
      <c r="Q19" s="57">
        <f t="shared" ref="Q19" si="4">Q14*Q17</f>
        <v>91.029774322017829</v>
      </c>
      <c r="R19" s="175">
        <f>SUM(M19,N19,Q19)</f>
        <v>2096.9390241165402</v>
      </c>
      <c r="S19" s="57">
        <f>S14*S17</f>
        <v>6384.4352368942536</v>
      </c>
      <c r="T19" s="57">
        <f>T14*T17</f>
        <v>0</v>
      </c>
      <c r="U19" s="94">
        <f>SUM(R19:T20)</f>
        <v>8481.3742610107947</v>
      </c>
    </row>
    <row r="20" spans="2:21" s="4" customFormat="1" ht="24" customHeight="1" x14ac:dyDescent="0.25">
      <c r="B20" s="87"/>
      <c r="C20" s="85"/>
      <c r="D20" s="93"/>
      <c r="E20" s="26" t="s">
        <v>24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75"/>
      <c r="S20" s="57"/>
      <c r="T20" s="57"/>
      <c r="U20" s="94"/>
    </row>
    <row r="21" spans="2:21" s="4" customFormat="1" ht="24" customHeight="1" x14ac:dyDescent="0.25">
      <c r="B21" s="22"/>
      <c r="C21" s="23"/>
      <c r="D21" s="27"/>
      <c r="E21" s="24" t="s">
        <v>68</v>
      </c>
      <c r="F21" s="49">
        <v>123.8</v>
      </c>
      <c r="G21" s="49">
        <v>123.8</v>
      </c>
      <c r="H21" s="49">
        <v>123.8</v>
      </c>
      <c r="I21" s="49">
        <v>123.8</v>
      </c>
      <c r="J21" s="49">
        <v>123.8</v>
      </c>
      <c r="K21" s="49">
        <v>123.8</v>
      </c>
      <c r="L21" s="49">
        <v>123.8</v>
      </c>
      <c r="M21" s="49">
        <v>123.8</v>
      </c>
      <c r="N21" s="49">
        <v>117.6</v>
      </c>
      <c r="O21" s="49">
        <v>126.5</v>
      </c>
      <c r="P21" s="49">
        <v>126.5</v>
      </c>
      <c r="Q21" s="49">
        <v>126.5</v>
      </c>
      <c r="R21" s="53"/>
      <c r="S21" s="49">
        <v>119.4</v>
      </c>
      <c r="T21" s="49">
        <v>113.4</v>
      </c>
      <c r="U21" s="52"/>
    </row>
    <row r="22" spans="2:21" s="4" customFormat="1" ht="24" customHeight="1" x14ac:dyDescent="0.25">
      <c r="B22" s="87">
        <v>8</v>
      </c>
      <c r="C22" s="83" t="s">
        <v>25</v>
      </c>
      <c r="D22" s="92"/>
      <c r="E22" s="16" t="s">
        <v>43</v>
      </c>
      <c r="F22" s="59">
        <f>100/F21</f>
        <v>0.80775444264943463</v>
      </c>
      <c r="G22" s="59">
        <f>100/G21</f>
        <v>0.80775444264943463</v>
      </c>
      <c r="H22" s="59">
        <f t="shared" ref="H22:T22" si="5">100/H21</f>
        <v>0.80775444264943463</v>
      </c>
      <c r="I22" s="59">
        <f t="shared" si="5"/>
        <v>0.80775444264943463</v>
      </c>
      <c r="J22" s="59">
        <f t="shared" si="5"/>
        <v>0.80775444264943463</v>
      </c>
      <c r="K22" s="59">
        <f t="shared" si="5"/>
        <v>0.80775444264943463</v>
      </c>
      <c r="L22" s="59">
        <f t="shared" si="5"/>
        <v>0.80775444264943463</v>
      </c>
      <c r="M22" s="59">
        <f t="shared" si="5"/>
        <v>0.80775444264943463</v>
      </c>
      <c r="N22" s="59">
        <f t="shared" si="5"/>
        <v>0.85034013605442182</v>
      </c>
      <c r="O22" s="59">
        <f t="shared" si="5"/>
        <v>0.79051383399209485</v>
      </c>
      <c r="P22" s="59">
        <f t="shared" si="5"/>
        <v>0.79051383399209485</v>
      </c>
      <c r="Q22" s="59">
        <f t="shared" si="5"/>
        <v>0.79051383399209485</v>
      </c>
      <c r="R22" s="176"/>
      <c r="S22" s="59">
        <f t="shared" si="5"/>
        <v>0.83752093802345051</v>
      </c>
      <c r="T22" s="59">
        <f t="shared" si="5"/>
        <v>0.88183421516754845</v>
      </c>
      <c r="U22" s="56"/>
    </row>
    <row r="23" spans="2:21" s="4" customFormat="1" ht="24" customHeight="1" x14ac:dyDescent="0.25">
      <c r="B23" s="87"/>
      <c r="C23" s="85"/>
      <c r="D23" s="93"/>
      <c r="E23" s="26" t="s">
        <v>22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176"/>
      <c r="S23" s="59"/>
      <c r="T23" s="59"/>
      <c r="U23" s="56"/>
    </row>
    <row r="24" spans="2:21" s="4" customFormat="1" ht="24" customHeight="1" x14ac:dyDescent="0.25">
      <c r="B24" s="87">
        <v>9</v>
      </c>
      <c r="C24" s="83" t="s">
        <v>26</v>
      </c>
      <c r="D24" s="92"/>
      <c r="E24" s="15" t="s">
        <v>44</v>
      </c>
      <c r="F24" s="58">
        <f>F19*F22</f>
        <v>711.76302065687855</v>
      </c>
      <c r="G24" s="58">
        <f>G19*G22</f>
        <v>249.63713459364428</v>
      </c>
      <c r="H24" s="58">
        <f t="shared" ref="H24:T24" si="6">H19*H22</f>
        <v>23.774965199394693</v>
      </c>
      <c r="I24" s="58">
        <f t="shared" si="6"/>
        <v>166.42475639576284</v>
      </c>
      <c r="J24" s="58">
        <f t="shared" si="6"/>
        <v>65.381154298335403</v>
      </c>
      <c r="K24" s="58">
        <f t="shared" si="6"/>
        <v>0</v>
      </c>
      <c r="L24" s="58">
        <f t="shared" si="6"/>
        <v>0</v>
      </c>
      <c r="M24" s="58">
        <f t="shared" ref="M24" si="7">M19*M22</f>
        <v>1216.9810311440158</v>
      </c>
      <c r="N24" s="58">
        <f t="shared" si="6"/>
        <v>424.56354867196524</v>
      </c>
      <c r="O24" s="58">
        <f t="shared" si="6"/>
        <v>71.960295906733464</v>
      </c>
      <c r="P24" s="58">
        <f t="shared" si="6"/>
        <v>0</v>
      </c>
      <c r="Q24" s="58">
        <f t="shared" ref="Q24" si="8">Q19*Q22</f>
        <v>71.960295906733464</v>
      </c>
      <c r="R24" s="177">
        <f>SUM(M24,N24,Q24)</f>
        <v>1713.5048757227146</v>
      </c>
      <c r="S24" s="58">
        <f t="shared" si="6"/>
        <v>5347.098188353646</v>
      </c>
      <c r="T24" s="58">
        <f t="shared" si="6"/>
        <v>0</v>
      </c>
      <c r="U24" s="105">
        <f>SUM(R24:T25)</f>
        <v>7060.6030640763602</v>
      </c>
    </row>
    <row r="25" spans="2:21" s="4" customFormat="1" ht="24" customHeight="1" x14ac:dyDescent="0.25">
      <c r="B25" s="87"/>
      <c r="C25" s="85"/>
      <c r="D25" s="93"/>
      <c r="E25" s="26" t="s">
        <v>24</v>
      </c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177"/>
      <c r="S25" s="58"/>
      <c r="T25" s="58"/>
      <c r="U25" s="105"/>
    </row>
    <row r="26" spans="2:21" s="4" customFormat="1" ht="24" customHeight="1" x14ac:dyDescent="0.25">
      <c r="B26" s="22"/>
      <c r="C26" s="23"/>
      <c r="D26" s="27"/>
      <c r="E26" s="24" t="s">
        <v>69</v>
      </c>
      <c r="F26" s="51">
        <v>83.4</v>
      </c>
      <c r="G26" s="51">
        <v>83.4</v>
      </c>
      <c r="H26" s="51">
        <v>83.4</v>
      </c>
      <c r="I26" s="51">
        <v>83.4</v>
      </c>
      <c r="J26" s="51">
        <v>83.4</v>
      </c>
      <c r="K26" s="51">
        <v>83.4</v>
      </c>
      <c r="L26" s="51">
        <v>83.4</v>
      </c>
      <c r="M26" s="51">
        <v>83.4</v>
      </c>
      <c r="N26" s="51">
        <v>87.5</v>
      </c>
      <c r="O26" s="51">
        <v>85.3</v>
      </c>
      <c r="P26" s="51">
        <v>85.3</v>
      </c>
      <c r="Q26" s="51">
        <v>85.3</v>
      </c>
      <c r="R26" s="54"/>
      <c r="S26" s="49">
        <v>81.7</v>
      </c>
      <c r="T26" s="51">
        <v>19.600000000000001</v>
      </c>
      <c r="U26" s="50"/>
    </row>
    <row r="27" spans="2:21" s="4" customFormat="1" ht="24" customHeight="1" x14ac:dyDescent="0.25">
      <c r="B27" s="87">
        <v>10</v>
      </c>
      <c r="C27" s="83" t="s">
        <v>27</v>
      </c>
      <c r="D27" s="92"/>
      <c r="E27" s="15" t="s">
        <v>45</v>
      </c>
      <c r="F27" s="59">
        <f>100/F26</f>
        <v>1.199040767386091</v>
      </c>
      <c r="G27" s="59">
        <f t="shared" ref="G27:T27" si="9">100/G26</f>
        <v>1.199040767386091</v>
      </c>
      <c r="H27" s="59">
        <f t="shared" si="9"/>
        <v>1.199040767386091</v>
      </c>
      <c r="I27" s="59">
        <f t="shared" si="9"/>
        <v>1.199040767386091</v>
      </c>
      <c r="J27" s="59">
        <f t="shared" si="9"/>
        <v>1.199040767386091</v>
      </c>
      <c r="K27" s="59">
        <f t="shared" si="9"/>
        <v>1.199040767386091</v>
      </c>
      <c r="L27" s="59">
        <f t="shared" si="9"/>
        <v>1.199040767386091</v>
      </c>
      <c r="M27" s="59">
        <f t="shared" si="9"/>
        <v>1.199040767386091</v>
      </c>
      <c r="N27" s="59">
        <f t="shared" si="9"/>
        <v>1.1428571428571428</v>
      </c>
      <c r="O27" s="59">
        <f t="shared" si="9"/>
        <v>1.1723329425556859</v>
      </c>
      <c r="P27" s="59">
        <f t="shared" si="9"/>
        <v>1.1723329425556859</v>
      </c>
      <c r="Q27" s="59">
        <f t="shared" si="9"/>
        <v>1.1723329425556859</v>
      </c>
      <c r="R27" s="59"/>
      <c r="S27" s="59">
        <f t="shared" si="9"/>
        <v>1.2239902080783354</v>
      </c>
      <c r="T27" s="59">
        <f t="shared" si="9"/>
        <v>5.1020408163265305</v>
      </c>
      <c r="U27" s="56"/>
    </row>
    <row r="28" spans="2:21" s="4" customFormat="1" ht="24" customHeight="1" x14ac:dyDescent="0.25">
      <c r="B28" s="87"/>
      <c r="C28" s="85"/>
      <c r="D28" s="93"/>
      <c r="E28" s="26" t="s">
        <v>22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6"/>
    </row>
    <row r="29" spans="2:21" s="4" customFormat="1" ht="24" customHeight="1" x14ac:dyDescent="0.25">
      <c r="B29" s="87">
        <v>11</v>
      </c>
      <c r="C29" s="83" t="s">
        <v>28</v>
      </c>
      <c r="D29" s="92"/>
      <c r="E29" s="15" t="s">
        <v>29</v>
      </c>
      <c r="F29" s="106">
        <f>F24*F27</f>
        <v>853.43287848546584</v>
      </c>
      <c r="G29" s="106">
        <f t="shared" ref="G29:T29" si="10">G24*G27</f>
        <v>299.32510143122812</v>
      </c>
      <c r="H29" s="106">
        <f t="shared" si="10"/>
        <v>28.507152517259819</v>
      </c>
      <c r="I29" s="106">
        <f t="shared" si="10"/>
        <v>199.55006762081874</v>
      </c>
      <c r="J29" s="106">
        <f t="shared" si="10"/>
        <v>78.394669422464503</v>
      </c>
      <c r="K29" s="106">
        <f t="shared" si="10"/>
        <v>0</v>
      </c>
      <c r="L29" s="106">
        <f t="shared" si="10"/>
        <v>0</v>
      </c>
      <c r="M29" s="106">
        <f t="shared" ref="M29" si="11">M24*M27</f>
        <v>1459.2098694772369</v>
      </c>
      <c r="N29" s="106">
        <f t="shared" si="10"/>
        <v>485.21548419653169</v>
      </c>
      <c r="O29" s="106">
        <f t="shared" si="10"/>
        <v>84.361425447518712</v>
      </c>
      <c r="P29" s="106">
        <f t="shared" si="10"/>
        <v>0</v>
      </c>
      <c r="Q29" s="106">
        <f t="shared" ref="Q29" si="12">Q24*Q27</f>
        <v>84.361425447518712</v>
      </c>
      <c r="R29" s="178">
        <f>SUM(M29,N29,Q29)</f>
        <v>2028.7867791212873</v>
      </c>
      <c r="S29" s="106">
        <f t="shared" si="10"/>
        <v>6544.795824178269</v>
      </c>
      <c r="T29" s="106">
        <f t="shared" si="10"/>
        <v>0</v>
      </c>
      <c r="U29" s="107">
        <f>SUM(R29:T30)</f>
        <v>8573.5826032995556</v>
      </c>
    </row>
    <row r="30" spans="2:21" s="4" customFormat="1" ht="24" customHeight="1" x14ac:dyDescent="0.25">
      <c r="B30" s="87"/>
      <c r="C30" s="85"/>
      <c r="D30" s="93"/>
      <c r="E30" s="26" t="s">
        <v>24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78"/>
      <c r="S30" s="106"/>
      <c r="T30" s="106"/>
      <c r="U30" s="107"/>
    </row>
    <row r="31" spans="2:21" s="4" customFormat="1" ht="24" customHeight="1" x14ac:dyDescent="0.25">
      <c r="B31" s="87">
        <v>12</v>
      </c>
      <c r="C31" s="83" t="s">
        <v>30</v>
      </c>
      <c r="D31" s="84"/>
      <c r="E31" s="116" t="s">
        <v>31</v>
      </c>
      <c r="F31" s="118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20"/>
    </row>
    <row r="32" spans="2:21" s="4" customFormat="1" ht="24" customHeight="1" thickBot="1" x14ac:dyDescent="0.3">
      <c r="B32" s="113"/>
      <c r="C32" s="114"/>
      <c r="D32" s="115"/>
      <c r="E32" s="117"/>
      <c r="F32" s="121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3"/>
    </row>
    <row r="33" spans="2:21" s="4" customFormat="1" ht="24" customHeight="1" x14ac:dyDescent="0.25">
      <c r="B33" s="108">
        <v>13</v>
      </c>
      <c r="C33" s="109" t="s">
        <v>32</v>
      </c>
      <c r="D33" s="110"/>
      <c r="E33" s="19" t="s">
        <v>46</v>
      </c>
      <c r="F33" s="11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111"/>
      <c r="T33" s="111"/>
      <c r="U33" s="112"/>
    </row>
    <row r="34" spans="2:21" s="4" customFormat="1" ht="24" customHeight="1" x14ac:dyDescent="0.25">
      <c r="B34" s="87"/>
      <c r="C34" s="85"/>
      <c r="D34" s="86"/>
      <c r="E34" s="13" t="s">
        <v>22</v>
      </c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3"/>
    </row>
    <row r="35" spans="2:21" s="4" customFormat="1" ht="24" customHeight="1" x14ac:dyDescent="0.25">
      <c r="B35" s="87">
        <v>14</v>
      </c>
      <c r="C35" s="83" t="s">
        <v>33</v>
      </c>
      <c r="D35" s="84"/>
      <c r="E35" s="13" t="s">
        <v>47</v>
      </c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3"/>
    </row>
    <row r="36" spans="2:21" s="4" customFormat="1" ht="24" customHeight="1" thickBot="1" x14ac:dyDescent="0.3">
      <c r="B36" s="113"/>
      <c r="C36" s="114"/>
      <c r="D36" s="115"/>
      <c r="E36" s="21" t="s">
        <v>12</v>
      </c>
      <c r="F36" s="124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124"/>
      <c r="T36" s="124"/>
      <c r="U36" s="146"/>
    </row>
    <row r="37" spans="2:21" s="4" customFormat="1" ht="24" customHeight="1" x14ac:dyDescent="0.25">
      <c r="B37" s="108">
        <v>15</v>
      </c>
      <c r="C37" s="109" t="s">
        <v>34</v>
      </c>
      <c r="D37" s="110"/>
      <c r="E37" s="19" t="s">
        <v>48</v>
      </c>
      <c r="F37" s="125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7"/>
      <c r="U37" s="112"/>
    </row>
    <row r="38" spans="2:21" s="4" customFormat="1" ht="24" customHeight="1" x14ac:dyDescent="0.25">
      <c r="B38" s="87"/>
      <c r="C38" s="85"/>
      <c r="D38" s="86"/>
      <c r="E38" s="13" t="s">
        <v>22</v>
      </c>
      <c r="F38" s="128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30"/>
      <c r="U38" s="73"/>
    </row>
    <row r="39" spans="2:21" s="4" customFormat="1" ht="24" customHeight="1" x14ac:dyDescent="0.25">
      <c r="B39" s="87">
        <v>16</v>
      </c>
      <c r="C39" s="83" t="s">
        <v>35</v>
      </c>
      <c r="D39" s="84"/>
      <c r="E39" s="13" t="s">
        <v>49</v>
      </c>
      <c r="F39" s="118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54"/>
      <c r="U39" s="73"/>
    </row>
    <row r="40" spans="2:21" s="4" customFormat="1" ht="24" customHeight="1" thickBot="1" x14ac:dyDescent="0.3">
      <c r="B40" s="113"/>
      <c r="C40" s="114"/>
      <c r="D40" s="115"/>
      <c r="E40" s="21" t="s">
        <v>36</v>
      </c>
      <c r="F40" s="121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55"/>
      <c r="U40" s="146"/>
    </row>
    <row r="41" spans="2:21" s="4" customFormat="1" ht="24" customHeight="1" x14ac:dyDescent="0.25">
      <c r="B41" s="147">
        <v>17</v>
      </c>
      <c r="C41" s="148" t="s">
        <v>37</v>
      </c>
      <c r="D41" s="149"/>
      <c r="E41" s="17" t="s">
        <v>50</v>
      </c>
      <c r="F41" s="125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7"/>
      <c r="U41" s="150"/>
    </row>
    <row r="42" spans="2:21" s="4" customFormat="1" ht="24" customHeight="1" x14ac:dyDescent="0.25">
      <c r="B42" s="87"/>
      <c r="C42" s="85"/>
      <c r="D42" s="86"/>
      <c r="E42" s="13" t="s">
        <v>22</v>
      </c>
      <c r="F42" s="128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30"/>
      <c r="U42" s="73"/>
    </row>
    <row r="43" spans="2:21" s="4" customFormat="1" ht="24" customHeight="1" x14ac:dyDescent="0.25">
      <c r="B43" s="87">
        <v>18</v>
      </c>
      <c r="C43" s="83" t="s">
        <v>38</v>
      </c>
      <c r="D43" s="84"/>
      <c r="E43" s="13" t="s">
        <v>51</v>
      </c>
      <c r="F43" s="118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54"/>
      <c r="U43" s="73"/>
    </row>
    <row r="44" spans="2:21" s="4" customFormat="1" ht="24" customHeight="1" thickBot="1" x14ac:dyDescent="0.3">
      <c r="B44" s="113"/>
      <c r="C44" s="114"/>
      <c r="D44" s="115"/>
      <c r="E44" s="21" t="s">
        <v>36</v>
      </c>
      <c r="F44" s="121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55"/>
      <c r="U44" s="146"/>
    </row>
    <row r="45" spans="2:21" s="4" customFormat="1" ht="15" customHeight="1" x14ac:dyDescent="0.25">
      <c r="B45" s="131" t="s">
        <v>5</v>
      </c>
      <c r="C45" s="132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1"/>
    </row>
    <row r="46" spans="2:21" s="4" customFormat="1" ht="48" customHeight="1" thickBot="1" x14ac:dyDescent="0.3">
      <c r="B46" s="133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5"/>
    </row>
  </sheetData>
  <mergeCells count="214"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0" t="s">
        <v>76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  <c r="U2" s="63"/>
    </row>
    <row r="3" spans="2:21" s="3" customFormat="1" ht="24" customHeight="1" thickBot="1" x14ac:dyDescent="0.3">
      <c r="B3" s="136" t="s">
        <v>0</v>
      </c>
      <c r="C3" s="137"/>
      <c r="D3" s="142" t="s">
        <v>63</v>
      </c>
      <c r="E3" s="143"/>
      <c r="F3" s="156" t="s">
        <v>13</v>
      </c>
      <c r="G3" s="157"/>
      <c r="H3" s="157"/>
      <c r="I3" s="137"/>
      <c r="J3" s="164" t="s">
        <v>64</v>
      </c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6"/>
    </row>
    <row r="4" spans="2:21" s="3" customFormat="1" ht="24" customHeight="1" x14ac:dyDescent="0.25">
      <c r="B4" s="5" t="s">
        <v>1</v>
      </c>
      <c r="C4" s="6"/>
      <c r="D4" s="144">
        <v>43850</v>
      </c>
      <c r="E4" s="145"/>
      <c r="F4" s="158" t="s">
        <v>14</v>
      </c>
      <c r="G4" s="159"/>
      <c r="H4" s="159"/>
      <c r="I4" s="160"/>
      <c r="J4" s="167" t="s">
        <v>75</v>
      </c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9"/>
    </row>
    <row r="5" spans="2:21" s="3" customFormat="1" ht="24" customHeight="1" x14ac:dyDescent="0.25">
      <c r="B5" s="7" t="s">
        <v>2</v>
      </c>
      <c r="C5" s="8"/>
      <c r="D5" s="67" t="s">
        <v>77</v>
      </c>
      <c r="E5" s="68"/>
      <c r="F5" s="161" t="s">
        <v>15</v>
      </c>
      <c r="G5" s="162"/>
      <c r="H5" s="162"/>
      <c r="I5" s="163"/>
      <c r="J5" s="170" t="s">
        <v>78</v>
      </c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2"/>
    </row>
    <row r="6" spans="2:21" s="3" customFormat="1" ht="24" customHeight="1" thickBot="1" x14ac:dyDescent="0.3">
      <c r="B6" s="9" t="s">
        <v>3</v>
      </c>
      <c r="C6" s="10"/>
      <c r="D6" s="64" t="s">
        <v>66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  <c r="U6" s="66"/>
    </row>
    <row r="7" spans="2:21" s="3" customFormat="1" ht="24" customHeight="1" thickBot="1" x14ac:dyDescent="0.3">
      <c r="B7" s="11" t="s">
        <v>4</v>
      </c>
      <c r="C7" s="12"/>
      <c r="D7" s="69"/>
      <c r="E7" s="70"/>
      <c r="F7" s="156" t="s">
        <v>16</v>
      </c>
      <c r="G7" s="157"/>
      <c r="H7" s="157"/>
      <c r="I7" s="137"/>
      <c r="J7" s="173">
        <v>43852</v>
      </c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6"/>
    </row>
    <row r="8" spans="2:21" s="3" customFormat="1" ht="24" customHeight="1" x14ac:dyDescent="0.25">
      <c r="B8" s="38">
        <v>1</v>
      </c>
      <c r="C8" s="80" t="s">
        <v>6</v>
      </c>
      <c r="D8" s="81"/>
      <c r="E8" s="82"/>
      <c r="F8" s="95" t="s">
        <v>71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97"/>
    </row>
    <row r="9" spans="2:21" s="3" customFormat="1" ht="24" customHeight="1" x14ac:dyDescent="0.25">
      <c r="B9" s="32">
        <v>2</v>
      </c>
      <c r="C9" s="77" t="s">
        <v>7</v>
      </c>
      <c r="D9" s="79"/>
      <c r="E9" s="13" t="s">
        <v>39</v>
      </c>
      <c r="F9" s="98" t="s">
        <v>72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9"/>
      <c r="U9" s="100"/>
    </row>
    <row r="10" spans="2:21" s="3" customFormat="1" ht="24" customHeight="1" x14ac:dyDescent="0.25">
      <c r="B10" s="32">
        <v>3</v>
      </c>
      <c r="C10" s="77" t="s">
        <v>8</v>
      </c>
      <c r="D10" s="78"/>
      <c r="E10" s="79"/>
      <c r="F10" s="98" t="s">
        <v>72</v>
      </c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U10" s="100"/>
    </row>
    <row r="11" spans="2:21" s="3" customFormat="1" ht="24" customHeight="1" thickBot="1" x14ac:dyDescent="0.3">
      <c r="B11" s="33">
        <v>4</v>
      </c>
      <c r="C11" s="74" t="s">
        <v>9</v>
      </c>
      <c r="D11" s="75"/>
      <c r="E11" s="76"/>
      <c r="F11" s="101" t="s">
        <v>73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2"/>
      <c r="U11" s="103"/>
    </row>
    <row r="12" spans="2:21" s="3" customFormat="1" ht="18" customHeight="1" x14ac:dyDescent="0.25">
      <c r="B12" s="138"/>
      <c r="C12" s="126"/>
      <c r="D12" s="126"/>
      <c r="E12" s="127"/>
      <c r="F12" s="151" t="s">
        <v>19</v>
      </c>
      <c r="G12" s="152"/>
      <c r="H12" s="152"/>
      <c r="I12" s="152"/>
      <c r="J12" s="152"/>
      <c r="K12" s="152"/>
      <c r="L12" s="153"/>
      <c r="M12" s="37" t="s">
        <v>19</v>
      </c>
      <c r="N12" s="19" t="s">
        <v>21</v>
      </c>
      <c r="O12" s="151" t="s">
        <v>20</v>
      </c>
      <c r="P12" s="153"/>
      <c r="Q12" s="36" t="s">
        <v>20</v>
      </c>
      <c r="R12" s="35" t="s">
        <v>61</v>
      </c>
      <c r="S12" s="88" t="s">
        <v>17</v>
      </c>
      <c r="T12" s="88" t="s">
        <v>18</v>
      </c>
      <c r="U12" s="90" t="s">
        <v>74</v>
      </c>
    </row>
    <row r="13" spans="2:21" s="3" customFormat="1" ht="18" customHeight="1" x14ac:dyDescent="0.25">
      <c r="B13" s="139"/>
      <c r="C13" s="129"/>
      <c r="D13" s="129"/>
      <c r="E13" s="130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89"/>
      <c r="T13" s="89"/>
      <c r="U13" s="91"/>
    </row>
    <row r="14" spans="2:21" s="4" customFormat="1" ht="24" customHeight="1" x14ac:dyDescent="0.25">
      <c r="B14" s="87">
        <v>5</v>
      </c>
      <c r="C14" s="83" t="s">
        <v>10</v>
      </c>
      <c r="D14" s="84"/>
      <c r="E14" s="15" t="s">
        <v>40</v>
      </c>
      <c r="F14" s="71">
        <v>377</v>
      </c>
      <c r="G14" s="71">
        <v>98</v>
      </c>
      <c r="H14" s="71">
        <v>27</v>
      </c>
      <c r="I14" s="71">
        <v>39</v>
      </c>
      <c r="J14" s="71">
        <v>23</v>
      </c>
      <c r="K14" s="71">
        <v>0</v>
      </c>
      <c r="L14" s="71">
        <v>0</v>
      </c>
      <c r="M14" s="71">
        <f>SUM(F14:L15)</f>
        <v>564</v>
      </c>
      <c r="N14" s="71">
        <v>410</v>
      </c>
      <c r="O14" s="71">
        <v>41</v>
      </c>
      <c r="P14" s="71">
        <v>0</v>
      </c>
      <c r="Q14" s="71">
        <f>SUM(O14:P15)</f>
        <v>41</v>
      </c>
      <c r="R14" s="71">
        <f>SUM(M14,N14,Q14)</f>
        <v>1015</v>
      </c>
      <c r="S14" s="72">
        <v>2716</v>
      </c>
      <c r="T14" s="71">
        <v>0</v>
      </c>
      <c r="U14" s="73">
        <f>SUM(R14:T15)</f>
        <v>3731</v>
      </c>
    </row>
    <row r="15" spans="2:21" s="4" customFormat="1" ht="24" customHeight="1" x14ac:dyDescent="0.25">
      <c r="B15" s="87"/>
      <c r="C15" s="85"/>
      <c r="D15" s="86"/>
      <c r="E15" s="31" t="s">
        <v>12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71"/>
      <c r="U15" s="73"/>
    </row>
    <row r="16" spans="2:21" s="4" customFormat="1" ht="24" customHeight="1" x14ac:dyDescent="0.25">
      <c r="B16" s="32"/>
      <c r="C16" s="34"/>
      <c r="D16" s="27"/>
      <c r="E16" s="39" t="s">
        <v>67</v>
      </c>
      <c r="F16" s="54">
        <f>6.72+7.61+7.9+7.81+7.25+6.65+5.73+4.69</f>
        <v>54.36</v>
      </c>
      <c r="G16" s="54">
        <f t="shared" ref="G16:L16" si="0">6.72+7.61+7.9+7.81+7.25+6.65+5.73+4.69</f>
        <v>54.36</v>
      </c>
      <c r="H16" s="54">
        <f t="shared" si="0"/>
        <v>54.36</v>
      </c>
      <c r="I16" s="54">
        <f t="shared" si="0"/>
        <v>54.36</v>
      </c>
      <c r="J16" s="54">
        <f t="shared" si="0"/>
        <v>54.36</v>
      </c>
      <c r="K16" s="54">
        <f t="shared" si="0"/>
        <v>54.36</v>
      </c>
      <c r="L16" s="54">
        <f t="shared" si="0"/>
        <v>54.36</v>
      </c>
      <c r="M16" s="54">
        <f>6.72+7.61+7.9+7.81+7.25+6.65+5.73+4.69</f>
        <v>54.36</v>
      </c>
      <c r="N16" s="54">
        <f>5.49+6.07+6.47+6.67+6.53+6.33+6.06+5.45</f>
        <v>49.070000000000007</v>
      </c>
      <c r="O16" s="54">
        <f>7.48+6.34+5.82+5.27+6.74+8.18+6.67+6.23</f>
        <v>52.730000000000004</v>
      </c>
      <c r="P16" s="54">
        <f>7.48+6.34+5.82+5.27+6.74+8.18+6.67+6.23</f>
        <v>52.730000000000004</v>
      </c>
      <c r="Q16" s="54">
        <f>7.48+6.34+5.82+5.27+6.74+8.18+6.67+6.23</f>
        <v>52.730000000000004</v>
      </c>
      <c r="R16" s="54"/>
      <c r="S16" s="53">
        <f>6.84+6.64+6.18+5.86+6.6+7.59+8.12+7.68</f>
        <v>55.509999999999991</v>
      </c>
      <c r="T16" s="54">
        <f>7.09+7.54+6.11+5.38+6.47+7.69+7.61+7.17</f>
        <v>55.059999999999995</v>
      </c>
      <c r="U16" s="50"/>
    </row>
    <row r="17" spans="2:21" s="4" customFormat="1" ht="24" customHeight="1" x14ac:dyDescent="0.25">
      <c r="B17" s="87">
        <v>6</v>
      </c>
      <c r="C17" s="83" t="s">
        <v>11</v>
      </c>
      <c r="D17" s="92"/>
      <c r="E17" s="16" t="s">
        <v>41</v>
      </c>
      <c r="F17" s="55">
        <f t="shared" ref="F17:Q17" si="1">100/F16</f>
        <v>1.8395879323031641</v>
      </c>
      <c r="G17" s="55">
        <f t="shared" si="1"/>
        <v>1.8395879323031641</v>
      </c>
      <c r="H17" s="55">
        <f t="shared" si="1"/>
        <v>1.8395879323031641</v>
      </c>
      <c r="I17" s="55">
        <f t="shared" si="1"/>
        <v>1.8395879323031641</v>
      </c>
      <c r="J17" s="55">
        <f t="shared" si="1"/>
        <v>1.8395879323031641</v>
      </c>
      <c r="K17" s="55">
        <f t="shared" si="1"/>
        <v>1.8395879323031641</v>
      </c>
      <c r="L17" s="55">
        <f t="shared" si="1"/>
        <v>1.8395879323031641</v>
      </c>
      <c r="M17" s="55">
        <f t="shared" si="1"/>
        <v>1.8395879323031641</v>
      </c>
      <c r="N17" s="55">
        <f t="shared" si="1"/>
        <v>2.037905033625433</v>
      </c>
      <c r="O17" s="55">
        <f t="shared" si="1"/>
        <v>1.8964536317087046</v>
      </c>
      <c r="P17" s="55">
        <f t="shared" si="1"/>
        <v>1.8964536317087046</v>
      </c>
      <c r="Q17" s="55">
        <f t="shared" si="1"/>
        <v>1.8964536317087046</v>
      </c>
      <c r="R17" s="174"/>
      <c r="S17" s="55">
        <f>100/S16</f>
        <v>1.8014772113132771</v>
      </c>
      <c r="T17" s="55">
        <f>100/T16</f>
        <v>1.8162005085361426</v>
      </c>
      <c r="U17" s="104"/>
    </row>
    <row r="18" spans="2:21" s="4" customFormat="1" ht="24" customHeight="1" x14ac:dyDescent="0.25">
      <c r="B18" s="87"/>
      <c r="C18" s="85"/>
      <c r="D18" s="93"/>
      <c r="E18" s="39" t="s">
        <v>22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174"/>
      <c r="S18" s="55"/>
      <c r="T18" s="55"/>
      <c r="U18" s="104"/>
    </row>
    <row r="19" spans="2:21" s="4" customFormat="1" ht="24" customHeight="1" x14ac:dyDescent="0.25">
      <c r="B19" s="87">
        <v>7</v>
      </c>
      <c r="C19" s="83" t="s">
        <v>23</v>
      </c>
      <c r="D19" s="92"/>
      <c r="E19" s="15" t="s">
        <v>42</v>
      </c>
      <c r="F19" s="57">
        <f t="shared" ref="F19:Q19" si="2">F14*F17</f>
        <v>693.52465047829287</v>
      </c>
      <c r="G19" s="57">
        <f t="shared" si="2"/>
        <v>180.27961736571007</v>
      </c>
      <c r="H19" s="57">
        <f t="shared" si="2"/>
        <v>49.668874172185433</v>
      </c>
      <c r="I19" s="57">
        <f t="shared" si="2"/>
        <v>71.743929359823397</v>
      </c>
      <c r="J19" s="57">
        <f t="shared" si="2"/>
        <v>42.310522442972776</v>
      </c>
      <c r="K19" s="57">
        <f t="shared" si="2"/>
        <v>0</v>
      </c>
      <c r="L19" s="57">
        <f t="shared" si="2"/>
        <v>0</v>
      </c>
      <c r="M19" s="57">
        <f t="shared" si="2"/>
        <v>1037.5275938189845</v>
      </c>
      <c r="N19" s="57">
        <f t="shared" si="2"/>
        <v>835.54106378642746</v>
      </c>
      <c r="O19" s="57">
        <f t="shared" si="2"/>
        <v>77.754598900056891</v>
      </c>
      <c r="P19" s="57">
        <f t="shared" si="2"/>
        <v>0</v>
      </c>
      <c r="Q19" s="57">
        <f t="shared" si="2"/>
        <v>77.754598900056891</v>
      </c>
      <c r="R19" s="175">
        <f>SUM(M19,N19,Q19)</f>
        <v>1950.8232565054689</v>
      </c>
      <c r="S19" s="57">
        <f>S14*S17</f>
        <v>4892.8121059268606</v>
      </c>
      <c r="T19" s="57">
        <f>T14*T17</f>
        <v>0</v>
      </c>
      <c r="U19" s="94">
        <f>SUM(R19:T20)</f>
        <v>6843.6353624323292</v>
      </c>
    </row>
    <row r="20" spans="2:21" s="4" customFormat="1" ht="24" customHeight="1" x14ac:dyDescent="0.25">
      <c r="B20" s="87"/>
      <c r="C20" s="85"/>
      <c r="D20" s="93"/>
      <c r="E20" s="31" t="s">
        <v>24</v>
      </c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175"/>
      <c r="S20" s="57"/>
      <c r="T20" s="57"/>
      <c r="U20" s="94"/>
    </row>
    <row r="21" spans="2:21" s="4" customFormat="1" ht="24" customHeight="1" x14ac:dyDescent="0.25">
      <c r="B21" s="32"/>
      <c r="C21" s="34"/>
      <c r="D21" s="27"/>
      <c r="E21" s="39" t="s">
        <v>68</v>
      </c>
      <c r="F21" s="53">
        <v>121.7</v>
      </c>
      <c r="G21" s="53">
        <v>121.7</v>
      </c>
      <c r="H21" s="53">
        <v>121.7</v>
      </c>
      <c r="I21" s="53">
        <v>121.7</v>
      </c>
      <c r="J21" s="53">
        <v>121.7</v>
      </c>
      <c r="K21" s="53">
        <v>121.7</v>
      </c>
      <c r="L21" s="53">
        <v>121.7</v>
      </c>
      <c r="M21" s="53">
        <v>121.7</v>
      </c>
      <c r="N21" s="53">
        <v>131.5</v>
      </c>
      <c r="O21" s="53">
        <v>117.1</v>
      </c>
      <c r="P21" s="53">
        <v>117.1</v>
      </c>
      <c r="Q21" s="53">
        <v>117.1</v>
      </c>
      <c r="R21" s="53"/>
      <c r="S21" s="53">
        <v>102.4</v>
      </c>
      <c r="T21" s="53">
        <v>104.3</v>
      </c>
      <c r="U21" s="52"/>
    </row>
    <row r="22" spans="2:21" s="4" customFormat="1" ht="24" customHeight="1" x14ac:dyDescent="0.25">
      <c r="B22" s="87">
        <v>8</v>
      </c>
      <c r="C22" s="83" t="s">
        <v>25</v>
      </c>
      <c r="D22" s="92"/>
      <c r="E22" s="16" t="s">
        <v>43</v>
      </c>
      <c r="F22" s="59">
        <f>100/F21</f>
        <v>0.82169268693508624</v>
      </c>
      <c r="G22" s="59">
        <f>100/G21</f>
        <v>0.82169268693508624</v>
      </c>
      <c r="H22" s="59">
        <f t="shared" ref="H22:T22" si="3">100/H21</f>
        <v>0.82169268693508624</v>
      </c>
      <c r="I22" s="59">
        <f t="shared" si="3"/>
        <v>0.82169268693508624</v>
      </c>
      <c r="J22" s="59">
        <f t="shared" si="3"/>
        <v>0.82169268693508624</v>
      </c>
      <c r="K22" s="59">
        <f t="shared" si="3"/>
        <v>0.82169268693508624</v>
      </c>
      <c r="L22" s="59">
        <f t="shared" si="3"/>
        <v>0.82169268693508624</v>
      </c>
      <c r="M22" s="59">
        <f t="shared" si="3"/>
        <v>0.82169268693508624</v>
      </c>
      <c r="N22" s="59">
        <f t="shared" si="3"/>
        <v>0.76045627376425851</v>
      </c>
      <c r="O22" s="59">
        <f t="shared" si="3"/>
        <v>0.8539709649871905</v>
      </c>
      <c r="P22" s="59">
        <f t="shared" si="3"/>
        <v>0.8539709649871905</v>
      </c>
      <c r="Q22" s="59">
        <f t="shared" si="3"/>
        <v>0.8539709649871905</v>
      </c>
      <c r="R22" s="176"/>
      <c r="S22" s="59">
        <f t="shared" si="3"/>
        <v>0.9765625</v>
      </c>
      <c r="T22" s="59">
        <f t="shared" si="3"/>
        <v>0.95877277085330781</v>
      </c>
      <c r="U22" s="56"/>
    </row>
    <row r="23" spans="2:21" s="4" customFormat="1" ht="24" customHeight="1" x14ac:dyDescent="0.25">
      <c r="B23" s="87"/>
      <c r="C23" s="85"/>
      <c r="D23" s="93"/>
      <c r="E23" s="31" t="s">
        <v>22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176"/>
      <c r="S23" s="59"/>
      <c r="T23" s="59"/>
      <c r="U23" s="56"/>
    </row>
    <row r="24" spans="2:21" s="4" customFormat="1" ht="24" customHeight="1" x14ac:dyDescent="0.25">
      <c r="B24" s="87">
        <v>9</v>
      </c>
      <c r="C24" s="83" t="s">
        <v>26</v>
      </c>
      <c r="D24" s="92"/>
      <c r="E24" s="15" t="s">
        <v>44</v>
      </c>
      <c r="F24" s="58">
        <f>F19*F22</f>
        <v>569.86413350722501</v>
      </c>
      <c r="G24" s="58">
        <f>G19*G22</f>
        <v>148.13444319285955</v>
      </c>
      <c r="H24" s="58">
        <f t="shared" ref="H24:T24" si="4">H19*H22</f>
        <v>40.812550675583758</v>
      </c>
      <c r="I24" s="58">
        <f t="shared" si="4"/>
        <v>58.951462086954308</v>
      </c>
      <c r="J24" s="58">
        <f t="shared" si="4"/>
        <v>34.76624687179357</v>
      </c>
      <c r="K24" s="58">
        <f t="shared" si="4"/>
        <v>0</v>
      </c>
      <c r="L24" s="58">
        <f t="shared" si="4"/>
        <v>0</v>
      </c>
      <c r="M24" s="58">
        <f t="shared" si="4"/>
        <v>852.52883633441616</v>
      </c>
      <c r="N24" s="58">
        <f t="shared" si="4"/>
        <v>635.39244394405125</v>
      </c>
      <c r="O24" s="58">
        <f t="shared" si="4"/>
        <v>66.400169854873525</v>
      </c>
      <c r="P24" s="58">
        <f t="shared" si="4"/>
        <v>0</v>
      </c>
      <c r="Q24" s="58">
        <f t="shared" si="4"/>
        <v>66.400169854873525</v>
      </c>
      <c r="R24" s="177">
        <f>SUM(M24,N24,Q24)</f>
        <v>1554.3214501333409</v>
      </c>
      <c r="S24" s="58">
        <f t="shared" si="4"/>
        <v>4778.1368221941993</v>
      </c>
      <c r="T24" s="58">
        <f t="shared" si="4"/>
        <v>0</v>
      </c>
      <c r="U24" s="105">
        <f>SUM(R24:T25)</f>
        <v>6332.4582723275398</v>
      </c>
    </row>
    <row r="25" spans="2:21" s="4" customFormat="1" ht="24" customHeight="1" x14ac:dyDescent="0.25">
      <c r="B25" s="87"/>
      <c r="C25" s="85"/>
      <c r="D25" s="93"/>
      <c r="E25" s="31" t="s">
        <v>24</v>
      </c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177"/>
      <c r="S25" s="58"/>
      <c r="T25" s="58"/>
      <c r="U25" s="105"/>
    </row>
    <row r="26" spans="2:21" s="4" customFormat="1" ht="24" customHeight="1" x14ac:dyDescent="0.25">
      <c r="B26" s="32"/>
      <c r="C26" s="34"/>
      <c r="D26" s="27"/>
      <c r="E26" s="39" t="s">
        <v>69</v>
      </c>
      <c r="F26" s="51">
        <v>83.4</v>
      </c>
      <c r="G26" s="51">
        <v>83.4</v>
      </c>
      <c r="H26" s="51">
        <v>83.4</v>
      </c>
      <c r="I26" s="51">
        <v>83.4</v>
      </c>
      <c r="J26" s="51">
        <v>83.4</v>
      </c>
      <c r="K26" s="51">
        <v>83.4</v>
      </c>
      <c r="L26" s="51">
        <v>83.4</v>
      </c>
      <c r="M26" s="51">
        <v>83.4</v>
      </c>
      <c r="N26" s="51">
        <v>87.5</v>
      </c>
      <c r="O26" s="51">
        <v>85.3</v>
      </c>
      <c r="P26" s="51">
        <v>85.3</v>
      </c>
      <c r="Q26" s="51">
        <v>85.3</v>
      </c>
      <c r="R26" s="54"/>
      <c r="S26" s="49">
        <v>81.7</v>
      </c>
      <c r="T26" s="51">
        <v>19.600000000000001</v>
      </c>
      <c r="U26" s="50"/>
    </row>
    <row r="27" spans="2:21" s="4" customFormat="1" ht="24" customHeight="1" x14ac:dyDescent="0.25">
      <c r="B27" s="87">
        <v>10</v>
      </c>
      <c r="C27" s="83" t="s">
        <v>27</v>
      </c>
      <c r="D27" s="92"/>
      <c r="E27" s="15" t="s">
        <v>45</v>
      </c>
      <c r="F27" s="59">
        <f>100/F26</f>
        <v>1.199040767386091</v>
      </c>
      <c r="G27" s="59">
        <f t="shared" ref="G27:T27" si="5">100/G26</f>
        <v>1.199040767386091</v>
      </c>
      <c r="H27" s="59">
        <f t="shared" si="5"/>
        <v>1.199040767386091</v>
      </c>
      <c r="I27" s="59">
        <f t="shared" si="5"/>
        <v>1.199040767386091</v>
      </c>
      <c r="J27" s="59">
        <f t="shared" si="5"/>
        <v>1.199040767386091</v>
      </c>
      <c r="K27" s="59">
        <f t="shared" si="5"/>
        <v>1.199040767386091</v>
      </c>
      <c r="L27" s="59">
        <f t="shared" si="5"/>
        <v>1.199040767386091</v>
      </c>
      <c r="M27" s="59">
        <f t="shared" si="5"/>
        <v>1.199040767386091</v>
      </c>
      <c r="N27" s="59">
        <f t="shared" si="5"/>
        <v>1.1428571428571428</v>
      </c>
      <c r="O27" s="59">
        <f t="shared" si="5"/>
        <v>1.1723329425556859</v>
      </c>
      <c r="P27" s="59">
        <f t="shared" si="5"/>
        <v>1.1723329425556859</v>
      </c>
      <c r="Q27" s="59">
        <f t="shared" si="5"/>
        <v>1.1723329425556859</v>
      </c>
      <c r="R27" s="59"/>
      <c r="S27" s="59">
        <f t="shared" si="5"/>
        <v>1.2239902080783354</v>
      </c>
      <c r="T27" s="59">
        <f t="shared" si="5"/>
        <v>5.1020408163265305</v>
      </c>
      <c r="U27" s="56"/>
    </row>
    <row r="28" spans="2:21" s="4" customFormat="1" ht="24" customHeight="1" x14ac:dyDescent="0.25">
      <c r="B28" s="87"/>
      <c r="C28" s="85"/>
      <c r="D28" s="93"/>
      <c r="E28" s="31" t="s">
        <v>22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6"/>
    </row>
    <row r="29" spans="2:21" s="4" customFormat="1" ht="24" customHeight="1" x14ac:dyDescent="0.25">
      <c r="B29" s="87">
        <v>11</v>
      </c>
      <c r="C29" s="83" t="s">
        <v>28</v>
      </c>
      <c r="D29" s="92"/>
      <c r="E29" s="15" t="s">
        <v>29</v>
      </c>
      <c r="F29" s="106">
        <f>F24*F27</f>
        <v>683.29032794631291</v>
      </c>
      <c r="G29" s="106">
        <f t="shared" ref="G29:T29" si="6">G24*G27</f>
        <v>177.61923644227761</v>
      </c>
      <c r="H29" s="106">
        <f t="shared" si="6"/>
        <v>48.935912081035674</v>
      </c>
      <c r="I29" s="106">
        <f t="shared" si="6"/>
        <v>70.685206339273748</v>
      </c>
      <c r="J29" s="106">
        <f t="shared" si="6"/>
        <v>41.68614732828965</v>
      </c>
      <c r="K29" s="106">
        <f t="shared" si="6"/>
        <v>0</v>
      </c>
      <c r="L29" s="106">
        <f t="shared" si="6"/>
        <v>0</v>
      </c>
      <c r="M29" s="106">
        <f t="shared" si="6"/>
        <v>1022.2168301371895</v>
      </c>
      <c r="N29" s="106">
        <f t="shared" si="6"/>
        <v>726.16279307891568</v>
      </c>
      <c r="O29" s="106">
        <f t="shared" si="6"/>
        <v>77.843106512161228</v>
      </c>
      <c r="P29" s="106">
        <f t="shared" si="6"/>
        <v>0</v>
      </c>
      <c r="Q29" s="106">
        <f t="shared" si="6"/>
        <v>77.843106512161228</v>
      </c>
      <c r="R29" s="178">
        <f>SUM(M29,N29,Q29)</f>
        <v>1826.2227297282666</v>
      </c>
      <c r="S29" s="106">
        <f t="shared" si="6"/>
        <v>5848.3926832242341</v>
      </c>
      <c r="T29" s="106">
        <f t="shared" si="6"/>
        <v>0</v>
      </c>
      <c r="U29" s="107">
        <f>SUM(R29:T30)</f>
        <v>7674.6154129525003</v>
      </c>
    </row>
    <row r="30" spans="2:21" s="4" customFormat="1" ht="24" customHeight="1" x14ac:dyDescent="0.25">
      <c r="B30" s="87"/>
      <c r="C30" s="85"/>
      <c r="D30" s="93"/>
      <c r="E30" s="31" t="s">
        <v>24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78"/>
      <c r="S30" s="106"/>
      <c r="T30" s="106"/>
      <c r="U30" s="107"/>
    </row>
    <row r="31" spans="2:21" s="4" customFormat="1" ht="24" customHeight="1" x14ac:dyDescent="0.25">
      <c r="B31" s="87">
        <v>12</v>
      </c>
      <c r="C31" s="83" t="s">
        <v>30</v>
      </c>
      <c r="D31" s="84"/>
      <c r="E31" s="116" t="s">
        <v>31</v>
      </c>
      <c r="F31" s="118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20"/>
    </row>
    <row r="32" spans="2:21" s="4" customFormat="1" ht="24" customHeight="1" thickBot="1" x14ac:dyDescent="0.3">
      <c r="B32" s="113"/>
      <c r="C32" s="114"/>
      <c r="D32" s="115"/>
      <c r="E32" s="117"/>
      <c r="F32" s="121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3"/>
    </row>
    <row r="33" spans="2:21" s="4" customFormat="1" ht="24" customHeight="1" x14ac:dyDescent="0.25">
      <c r="B33" s="108">
        <v>13</v>
      </c>
      <c r="C33" s="109" t="s">
        <v>32</v>
      </c>
      <c r="D33" s="110"/>
      <c r="E33" s="19" t="s">
        <v>46</v>
      </c>
      <c r="F33" s="11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111"/>
      <c r="T33" s="111"/>
      <c r="U33" s="112"/>
    </row>
    <row r="34" spans="2:21" s="4" customFormat="1" ht="24" customHeight="1" x14ac:dyDescent="0.25">
      <c r="B34" s="87"/>
      <c r="C34" s="85"/>
      <c r="D34" s="86"/>
      <c r="E34" s="13" t="s">
        <v>22</v>
      </c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3"/>
    </row>
    <row r="35" spans="2:21" s="4" customFormat="1" ht="24" customHeight="1" x14ac:dyDescent="0.25">
      <c r="B35" s="87">
        <v>14</v>
      </c>
      <c r="C35" s="83" t="s">
        <v>33</v>
      </c>
      <c r="D35" s="84"/>
      <c r="E35" s="13" t="s">
        <v>47</v>
      </c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3"/>
    </row>
    <row r="36" spans="2:21" s="4" customFormat="1" ht="24" customHeight="1" thickBot="1" x14ac:dyDescent="0.3">
      <c r="B36" s="113"/>
      <c r="C36" s="114"/>
      <c r="D36" s="115"/>
      <c r="E36" s="21" t="s">
        <v>12</v>
      </c>
      <c r="F36" s="124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124"/>
      <c r="T36" s="124"/>
      <c r="U36" s="146"/>
    </row>
    <row r="37" spans="2:21" s="4" customFormat="1" ht="24" customHeight="1" x14ac:dyDescent="0.25">
      <c r="B37" s="108">
        <v>15</v>
      </c>
      <c r="C37" s="109" t="s">
        <v>34</v>
      </c>
      <c r="D37" s="110"/>
      <c r="E37" s="19" t="s">
        <v>48</v>
      </c>
      <c r="F37" s="125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7"/>
      <c r="U37" s="112"/>
    </row>
    <row r="38" spans="2:21" s="4" customFormat="1" ht="24" customHeight="1" x14ac:dyDescent="0.25">
      <c r="B38" s="87"/>
      <c r="C38" s="85"/>
      <c r="D38" s="86"/>
      <c r="E38" s="13" t="s">
        <v>22</v>
      </c>
      <c r="F38" s="128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30"/>
      <c r="U38" s="73"/>
    </row>
    <row r="39" spans="2:21" s="4" customFormat="1" ht="24" customHeight="1" x14ac:dyDescent="0.25">
      <c r="B39" s="87">
        <v>16</v>
      </c>
      <c r="C39" s="83" t="s">
        <v>35</v>
      </c>
      <c r="D39" s="84"/>
      <c r="E39" s="13" t="s">
        <v>49</v>
      </c>
      <c r="F39" s="118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54"/>
      <c r="U39" s="73"/>
    </row>
    <row r="40" spans="2:21" s="4" customFormat="1" ht="24" customHeight="1" thickBot="1" x14ac:dyDescent="0.3">
      <c r="B40" s="113"/>
      <c r="C40" s="114"/>
      <c r="D40" s="115"/>
      <c r="E40" s="21" t="s">
        <v>36</v>
      </c>
      <c r="F40" s="121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55"/>
      <c r="U40" s="146"/>
    </row>
    <row r="41" spans="2:21" s="4" customFormat="1" ht="24" customHeight="1" x14ac:dyDescent="0.25">
      <c r="B41" s="147">
        <v>17</v>
      </c>
      <c r="C41" s="148" t="s">
        <v>37</v>
      </c>
      <c r="D41" s="149"/>
      <c r="E41" s="31" t="s">
        <v>50</v>
      </c>
      <c r="F41" s="125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7"/>
      <c r="U41" s="150"/>
    </row>
    <row r="42" spans="2:21" s="4" customFormat="1" ht="24" customHeight="1" x14ac:dyDescent="0.25">
      <c r="B42" s="87"/>
      <c r="C42" s="85"/>
      <c r="D42" s="86"/>
      <c r="E42" s="13" t="s">
        <v>22</v>
      </c>
      <c r="F42" s="128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30"/>
      <c r="U42" s="73"/>
    </row>
    <row r="43" spans="2:21" s="4" customFormat="1" ht="24" customHeight="1" x14ac:dyDescent="0.25">
      <c r="B43" s="87">
        <v>18</v>
      </c>
      <c r="C43" s="83" t="s">
        <v>38</v>
      </c>
      <c r="D43" s="84"/>
      <c r="E43" s="13" t="s">
        <v>51</v>
      </c>
      <c r="F43" s="118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54"/>
      <c r="U43" s="73"/>
    </row>
    <row r="44" spans="2:21" s="4" customFormat="1" ht="24" customHeight="1" thickBot="1" x14ac:dyDescent="0.3">
      <c r="B44" s="113"/>
      <c r="C44" s="114"/>
      <c r="D44" s="115"/>
      <c r="E44" s="21" t="s">
        <v>36</v>
      </c>
      <c r="F44" s="121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55"/>
      <c r="U44" s="146"/>
    </row>
    <row r="45" spans="2:21" s="4" customFormat="1" ht="15" customHeight="1" x14ac:dyDescent="0.25">
      <c r="B45" s="131" t="s">
        <v>5</v>
      </c>
      <c r="C45" s="132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1"/>
    </row>
    <row r="46" spans="2:21" s="4" customFormat="1" ht="48" customHeight="1" thickBot="1" x14ac:dyDescent="0.3">
      <c r="B46" s="133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5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0" t="s">
        <v>76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  <c r="U2" s="63"/>
    </row>
    <row r="3" spans="2:21" s="3" customFormat="1" ht="24" customHeight="1" thickBot="1" x14ac:dyDescent="0.3">
      <c r="B3" s="136" t="s">
        <v>0</v>
      </c>
      <c r="C3" s="137"/>
      <c r="D3" s="142" t="s">
        <v>63</v>
      </c>
      <c r="E3" s="143"/>
      <c r="F3" s="156" t="s">
        <v>13</v>
      </c>
      <c r="G3" s="157"/>
      <c r="H3" s="157"/>
      <c r="I3" s="137"/>
      <c r="J3" s="164" t="s">
        <v>64</v>
      </c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6"/>
    </row>
    <row r="4" spans="2:21" s="3" customFormat="1" ht="24" customHeight="1" x14ac:dyDescent="0.25">
      <c r="B4" s="5" t="s">
        <v>1</v>
      </c>
      <c r="C4" s="6"/>
      <c r="D4" s="144">
        <v>43868</v>
      </c>
      <c r="E4" s="145"/>
      <c r="F4" s="158" t="s">
        <v>14</v>
      </c>
      <c r="G4" s="159"/>
      <c r="H4" s="159"/>
      <c r="I4" s="160"/>
      <c r="J4" s="167" t="s">
        <v>65</v>
      </c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9"/>
    </row>
    <row r="5" spans="2:21" s="3" customFormat="1" ht="24" customHeight="1" x14ac:dyDescent="0.25">
      <c r="B5" s="7" t="s">
        <v>2</v>
      </c>
      <c r="C5" s="8"/>
      <c r="D5" s="67" t="s">
        <v>79</v>
      </c>
      <c r="E5" s="68"/>
      <c r="F5" s="161" t="s">
        <v>15</v>
      </c>
      <c r="G5" s="162"/>
      <c r="H5" s="162"/>
      <c r="I5" s="163"/>
      <c r="J5" s="170" t="s">
        <v>78</v>
      </c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2"/>
    </row>
    <row r="6" spans="2:21" s="3" customFormat="1" ht="24" customHeight="1" thickBot="1" x14ac:dyDescent="0.3">
      <c r="B6" s="9" t="s">
        <v>3</v>
      </c>
      <c r="C6" s="10"/>
      <c r="D6" s="64" t="s">
        <v>66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  <c r="U6" s="66"/>
    </row>
    <row r="7" spans="2:21" s="3" customFormat="1" ht="24" customHeight="1" thickBot="1" x14ac:dyDescent="0.3">
      <c r="B7" s="11" t="s">
        <v>4</v>
      </c>
      <c r="C7" s="12"/>
      <c r="D7" s="69"/>
      <c r="E7" s="70"/>
      <c r="F7" s="156" t="s">
        <v>16</v>
      </c>
      <c r="G7" s="157"/>
      <c r="H7" s="157"/>
      <c r="I7" s="137"/>
      <c r="J7" s="173">
        <v>43872</v>
      </c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6"/>
    </row>
    <row r="8" spans="2:21" s="3" customFormat="1" ht="24" customHeight="1" x14ac:dyDescent="0.25">
      <c r="B8" s="42">
        <v>1</v>
      </c>
      <c r="C8" s="80" t="s">
        <v>6</v>
      </c>
      <c r="D8" s="81"/>
      <c r="E8" s="82"/>
      <c r="F8" s="95" t="s">
        <v>71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97"/>
    </row>
    <row r="9" spans="2:21" s="3" customFormat="1" ht="24" customHeight="1" x14ac:dyDescent="0.25">
      <c r="B9" s="40">
        <v>2</v>
      </c>
      <c r="C9" s="77" t="s">
        <v>7</v>
      </c>
      <c r="D9" s="79"/>
      <c r="E9" s="13" t="s">
        <v>39</v>
      </c>
      <c r="F9" s="98" t="s">
        <v>72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9"/>
      <c r="U9" s="100"/>
    </row>
    <row r="10" spans="2:21" s="3" customFormat="1" ht="24" customHeight="1" x14ac:dyDescent="0.25">
      <c r="B10" s="40">
        <v>3</v>
      </c>
      <c r="C10" s="77" t="s">
        <v>8</v>
      </c>
      <c r="D10" s="78"/>
      <c r="E10" s="79"/>
      <c r="F10" s="98" t="s">
        <v>72</v>
      </c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U10" s="100"/>
    </row>
    <row r="11" spans="2:21" s="3" customFormat="1" ht="24" customHeight="1" thickBot="1" x14ac:dyDescent="0.3">
      <c r="B11" s="43">
        <v>4</v>
      </c>
      <c r="C11" s="74" t="s">
        <v>9</v>
      </c>
      <c r="D11" s="75"/>
      <c r="E11" s="76"/>
      <c r="F11" s="101" t="s">
        <v>73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2"/>
      <c r="U11" s="103"/>
    </row>
    <row r="12" spans="2:21" s="3" customFormat="1" ht="18" customHeight="1" x14ac:dyDescent="0.25">
      <c r="B12" s="138"/>
      <c r="C12" s="126"/>
      <c r="D12" s="126"/>
      <c r="E12" s="127"/>
      <c r="F12" s="151" t="s">
        <v>19</v>
      </c>
      <c r="G12" s="152"/>
      <c r="H12" s="152"/>
      <c r="I12" s="152"/>
      <c r="J12" s="152"/>
      <c r="K12" s="152"/>
      <c r="L12" s="153"/>
      <c r="M12" s="48" t="s">
        <v>19</v>
      </c>
      <c r="N12" s="19" t="s">
        <v>21</v>
      </c>
      <c r="O12" s="151" t="s">
        <v>20</v>
      </c>
      <c r="P12" s="153"/>
      <c r="Q12" s="47" t="s">
        <v>20</v>
      </c>
      <c r="R12" s="46" t="s">
        <v>61</v>
      </c>
      <c r="S12" s="88" t="s">
        <v>17</v>
      </c>
      <c r="T12" s="88" t="s">
        <v>18</v>
      </c>
      <c r="U12" s="90" t="s">
        <v>74</v>
      </c>
    </row>
    <row r="13" spans="2:21" s="3" customFormat="1" ht="18" customHeight="1" x14ac:dyDescent="0.25">
      <c r="B13" s="139"/>
      <c r="C13" s="129"/>
      <c r="D13" s="129"/>
      <c r="E13" s="130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89"/>
      <c r="T13" s="89"/>
      <c r="U13" s="91"/>
    </row>
    <row r="14" spans="2:21" s="4" customFormat="1" ht="24" customHeight="1" x14ac:dyDescent="0.25">
      <c r="B14" s="87">
        <v>5</v>
      </c>
      <c r="C14" s="83" t="s">
        <v>10</v>
      </c>
      <c r="D14" s="84"/>
      <c r="E14" s="15" t="s">
        <v>40</v>
      </c>
      <c r="F14" s="71">
        <v>390</v>
      </c>
      <c r="G14" s="71">
        <v>110</v>
      </c>
      <c r="H14" s="71">
        <v>32</v>
      </c>
      <c r="I14" s="71">
        <v>38</v>
      </c>
      <c r="J14" s="71">
        <v>36</v>
      </c>
      <c r="K14" s="71">
        <v>2</v>
      </c>
      <c r="L14" s="71">
        <v>2</v>
      </c>
      <c r="M14" s="71">
        <f>SUM(F14:L15)</f>
        <v>610</v>
      </c>
      <c r="N14" s="71">
        <v>307</v>
      </c>
      <c r="O14" s="71">
        <v>52</v>
      </c>
      <c r="P14" s="71">
        <v>0</v>
      </c>
      <c r="Q14" s="71">
        <f>SUM(O14:P15)</f>
        <v>52</v>
      </c>
      <c r="R14" s="71">
        <f>SUM(M14,N14,Q14)</f>
        <v>969</v>
      </c>
      <c r="S14" s="72">
        <v>2850</v>
      </c>
      <c r="T14" s="71">
        <v>0</v>
      </c>
      <c r="U14" s="73">
        <f>SUM(R14:T15)</f>
        <v>3819</v>
      </c>
    </row>
    <row r="15" spans="2:21" s="4" customFormat="1" ht="24" customHeight="1" x14ac:dyDescent="0.25">
      <c r="B15" s="87"/>
      <c r="C15" s="85"/>
      <c r="D15" s="86"/>
      <c r="E15" s="41" t="s">
        <v>12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71"/>
      <c r="U15" s="73"/>
    </row>
    <row r="16" spans="2:21" s="4" customFormat="1" ht="24" customHeight="1" x14ac:dyDescent="0.25">
      <c r="B16" s="40"/>
      <c r="C16" s="45"/>
      <c r="D16" s="27"/>
      <c r="E16" s="44" t="s">
        <v>67</v>
      </c>
      <c r="F16" s="54">
        <f>6.72+7.61+7.9+7.81+7.25+6.65+5.73+4.69</f>
        <v>54.36</v>
      </c>
      <c r="G16" s="54">
        <f t="shared" ref="G16:L16" si="0">6.72+7.61+7.9+7.81+7.25+6.65+5.73+4.69</f>
        <v>54.36</v>
      </c>
      <c r="H16" s="54">
        <f t="shared" si="0"/>
        <v>54.36</v>
      </c>
      <c r="I16" s="54">
        <f t="shared" si="0"/>
        <v>54.36</v>
      </c>
      <c r="J16" s="54">
        <f t="shared" si="0"/>
        <v>54.36</v>
      </c>
      <c r="K16" s="54">
        <f t="shared" si="0"/>
        <v>54.36</v>
      </c>
      <c r="L16" s="54">
        <f t="shared" si="0"/>
        <v>54.36</v>
      </c>
      <c r="M16" s="54">
        <f>6.72+7.61+7.9+7.81+7.25+6.65+5.73+4.69</f>
        <v>54.36</v>
      </c>
      <c r="N16" s="54">
        <f>5.49+6.07+6.47+6.67+6.53+6.33+6.06+5.45</f>
        <v>49.070000000000007</v>
      </c>
      <c r="O16" s="54">
        <f>7.48+6.34+5.82+5.27+6.74+8.18+6.67+6.23</f>
        <v>52.730000000000004</v>
      </c>
      <c r="P16" s="54">
        <f>7.48+6.34+5.82+5.27+6.74+8.18+6.67+6.23</f>
        <v>52.730000000000004</v>
      </c>
      <c r="Q16" s="54">
        <f>7.48+6.34+5.82+5.27+6.74+8.18+6.67+6.23</f>
        <v>52.730000000000004</v>
      </c>
      <c r="R16" s="54"/>
      <c r="S16" s="53">
        <f>6.84+6.64+6.18+5.86+6.6+7.59+8.12+7.68</f>
        <v>55.509999999999991</v>
      </c>
      <c r="T16" s="54">
        <f>7.09+7.54+6.11+5.38+6.47+7.69+7.61+7.17</f>
        <v>55.059999999999995</v>
      </c>
      <c r="U16" s="50"/>
    </row>
    <row r="17" spans="2:21" s="4" customFormat="1" ht="24" customHeight="1" x14ac:dyDescent="0.25">
      <c r="B17" s="87">
        <v>6</v>
      </c>
      <c r="C17" s="83" t="s">
        <v>11</v>
      </c>
      <c r="D17" s="92"/>
      <c r="E17" s="16" t="s">
        <v>41</v>
      </c>
      <c r="F17" s="174">
        <f t="shared" ref="F17:Q17" si="1">100/F16</f>
        <v>1.8395879323031641</v>
      </c>
      <c r="G17" s="174">
        <f t="shared" si="1"/>
        <v>1.8395879323031641</v>
      </c>
      <c r="H17" s="174">
        <f t="shared" si="1"/>
        <v>1.8395879323031641</v>
      </c>
      <c r="I17" s="174">
        <f t="shared" si="1"/>
        <v>1.8395879323031641</v>
      </c>
      <c r="J17" s="174">
        <f t="shared" si="1"/>
        <v>1.8395879323031641</v>
      </c>
      <c r="K17" s="174">
        <f t="shared" si="1"/>
        <v>1.8395879323031641</v>
      </c>
      <c r="L17" s="174">
        <f t="shared" si="1"/>
        <v>1.8395879323031641</v>
      </c>
      <c r="M17" s="174">
        <f t="shared" si="1"/>
        <v>1.8395879323031641</v>
      </c>
      <c r="N17" s="174">
        <f t="shared" si="1"/>
        <v>2.037905033625433</v>
      </c>
      <c r="O17" s="174">
        <f t="shared" si="1"/>
        <v>1.8964536317087046</v>
      </c>
      <c r="P17" s="174">
        <f t="shared" si="1"/>
        <v>1.8964536317087046</v>
      </c>
      <c r="Q17" s="174">
        <f t="shared" si="1"/>
        <v>1.8964536317087046</v>
      </c>
      <c r="R17" s="174"/>
      <c r="S17" s="174">
        <f>100/S16</f>
        <v>1.8014772113132771</v>
      </c>
      <c r="T17" s="174">
        <f>100/T16</f>
        <v>1.8162005085361426</v>
      </c>
      <c r="U17" s="104"/>
    </row>
    <row r="18" spans="2:21" s="4" customFormat="1" ht="24" customHeight="1" x14ac:dyDescent="0.25">
      <c r="B18" s="87"/>
      <c r="C18" s="85"/>
      <c r="D18" s="93"/>
      <c r="E18" s="44" t="s">
        <v>22</v>
      </c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04"/>
    </row>
    <row r="19" spans="2:21" s="4" customFormat="1" ht="24" customHeight="1" x14ac:dyDescent="0.25">
      <c r="B19" s="87">
        <v>7</v>
      </c>
      <c r="C19" s="83" t="s">
        <v>23</v>
      </c>
      <c r="D19" s="92"/>
      <c r="E19" s="15" t="s">
        <v>42</v>
      </c>
      <c r="F19" s="175">
        <f t="shared" ref="F19:Q19" si="2">F14*F17</f>
        <v>717.43929359823403</v>
      </c>
      <c r="G19" s="175">
        <f t="shared" si="2"/>
        <v>202.35467255334805</v>
      </c>
      <c r="H19" s="175">
        <f t="shared" si="2"/>
        <v>58.866813833701251</v>
      </c>
      <c r="I19" s="175">
        <f t="shared" si="2"/>
        <v>69.904341427520237</v>
      </c>
      <c r="J19" s="175">
        <f t="shared" si="2"/>
        <v>66.225165562913901</v>
      </c>
      <c r="K19" s="175">
        <f t="shared" si="2"/>
        <v>3.6791758646063282</v>
      </c>
      <c r="L19" s="175">
        <f t="shared" si="2"/>
        <v>3.6791758646063282</v>
      </c>
      <c r="M19" s="175">
        <f t="shared" si="2"/>
        <v>1122.1486387049301</v>
      </c>
      <c r="N19" s="175">
        <f t="shared" si="2"/>
        <v>625.63684532300795</v>
      </c>
      <c r="O19" s="175">
        <f t="shared" si="2"/>
        <v>98.615588848852639</v>
      </c>
      <c r="P19" s="175">
        <f t="shared" si="2"/>
        <v>0</v>
      </c>
      <c r="Q19" s="175">
        <f t="shared" si="2"/>
        <v>98.615588848852639</v>
      </c>
      <c r="R19" s="175">
        <f>SUM(M19,N19,Q19)</f>
        <v>1846.4010728767907</v>
      </c>
      <c r="S19" s="175">
        <f>S14*S17</f>
        <v>5134.21005224284</v>
      </c>
      <c r="T19" s="175">
        <f>T14*T17</f>
        <v>0</v>
      </c>
      <c r="U19" s="94">
        <f>SUM(R19:T20)</f>
        <v>6980.6111251196307</v>
      </c>
    </row>
    <row r="20" spans="2:21" s="4" customFormat="1" ht="24" customHeight="1" x14ac:dyDescent="0.25">
      <c r="B20" s="87"/>
      <c r="C20" s="85"/>
      <c r="D20" s="93"/>
      <c r="E20" s="41" t="s">
        <v>24</v>
      </c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94"/>
    </row>
    <row r="21" spans="2:21" s="4" customFormat="1" ht="24" customHeight="1" x14ac:dyDescent="0.25">
      <c r="B21" s="40"/>
      <c r="C21" s="45"/>
      <c r="D21" s="27"/>
      <c r="E21" s="44" t="s">
        <v>68</v>
      </c>
      <c r="F21" s="49">
        <v>123.8</v>
      </c>
      <c r="G21" s="49">
        <v>123.8</v>
      </c>
      <c r="H21" s="49">
        <v>123.8</v>
      </c>
      <c r="I21" s="49">
        <v>123.8</v>
      </c>
      <c r="J21" s="49">
        <v>123.8</v>
      </c>
      <c r="K21" s="49">
        <v>123.8</v>
      </c>
      <c r="L21" s="49">
        <v>123.8</v>
      </c>
      <c r="M21" s="49">
        <v>123.8</v>
      </c>
      <c r="N21" s="49">
        <v>117.6</v>
      </c>
      <c r="O21" s="49">
        <v>126.5</v>
      </c>
      <c r="P21" s="49">
        <v>126.5</v>
      </c>
      <c r="Q21" s="49">
        <v>126.5</v>
      </c>
      <c r="R21" s="53"/>
      <c r="S21" s="49">
        <v>119.4</v>
      </c>
      <c r="T21" s="49">
        <v>113.4</v>
      </c>
      <c r="U21" s="52"/>
    </row>
    <row r="22" spans="2:21" s="4" customFormat="1" ht="24" customHeight="1" x14ac:dyDescent="0.25">
      <c r="B22" s="87">
        <v>8</v>
      </c>
      <c r="C22" s="83" t="s">
        <v>25</v>
      </c>
      <c r="D22" s="92"/>
      <c r="E22" s="16" t="s">
        <v>43</v>
      </c>
      <c r="F22" s="176">
        <f>100/F21</f>
        <v>0.80775444264943463</v>
      </c>
      <c r="G22" s="176">
        <f>100/G21</f>
        <v>0.80775444264943463</v>
      </c>
      <c r="H22" s="176">
        <f t="shared" ref="H22:T22" si="3">100/H21</f>
        <v>0.80775444264943463</v>
      </c>
      <c r="I22" s="176">
        <f t="shared" si="3"/>
        <v>0.80775444264943463</v>
      </c>
      <c r="J22" s="176">
        <f t="shared" si="3"/>
        <v>0.80775444264943463</v>
      </c>
      <c r="K22" s="176">
        <f t="shared" si="3"/>
        <v>0.80775444264943463</v>
      </c>
      <c r="L22" s="176">
        <f t="shared" si="3"/>
        <v>0.80775444264943463</v>
      </c>
      <c r="M22" s="176">
        <f t="shared" si="3"/>
        <v>0.80775444264943463</v>
      </c>
      <c r="N22" s="176">
        <f t="shared" si="3"/>
        <v>0.85034013605442182</v>
      </c>
      <c r="O22" s="176">
        <f t="shared" si="3"/>
        <v>0.79051383399209485</v>
      </c>
      <c r="P22" s="176">
        <f t="shared" si="3"/>
        <v>0.79051383399209485</v>
      </c>
      <c r="Q22" s="176">
        <f t="shared" si="3"/>
        <v>0.79051383399209485</v>
      </c>
      <c r="R22" s="176"/>
      <c r="S22" s="176">
        <f t="shared" si="3"/>
        <v>0.83752093802345051</v>
      </c>
      <c r="T22" s="176">
        <f t="shared" si="3"/>
        <v>0.88183421516754845</v>
      </c>
      <c r="U22" s="56"/>
    </row>
    <row r="23" spans="2:21" s="4" customFormat="1" ht="24" customHeight="1" x14ac:dyDescent="0.25">
      <c r="B23" s="87"/>
      <c r="C23" s="85"/>
      <c r="D23" s="93"/>
      <c r="E23" s="41" t="s">
        <v>22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56"/>
    </row>
    <row r="24" spans="2:21" s="4" customFormat="1" ht="24" customHeight="1" x14ac:dyDescent="0.25">
      <c r="B24" s="87">
        <v>9</v>
      </c>
      <c r="C24" s="83" t="s">
        <v>26</v>
      </c>
      <c r="D24" s="92"/>
      <c r="E24" s="15" t="s">
        <v>44</v>
      </c>
      <c r="F24" s="177">
        <f>F19*F22</f>
        <v>579.51477673524562</v>
      </c>
      <c r="G24" s="177">
        <f>G19*G22</f>
        <v>163.4528857458385</v>
      </c>
      <c r="H24" s="177">
        <f t="shared" ref="H24:T24" si="4">H19*H22</f>
        <v>47.549930398789385</v>
      </c>
      <c r="I24" s="177">
        <f t="shared" si="4"/>
        <v>56.465542348562394</v>
      </c>
      <c r="J24" s="177">
        <f t="shared" si="4"/>
        <v>53.493671698638053</v>
      </c>
      <c r="K24" s="177">
        <f t="shared" si="4"/>
        <v>2.9718706499243366</v>
      </c>
      <c r="L24" s="177">
        <f t="shared" si="4"/>
        <v>2.9718706499243366</v>
      </c>
      <c r="M24" s="177">
        <f t="shared" si="4"/>
        <v>906.42054822692262</v>
      </c>
      <c r="N24" s="177">
        <f t="shared" si="4"/>
        <v>532.00412017262579</v>
      </c>
      <c r="O24" s="177">
        <f t="shared" si="4"/>
        <v>77.95698723229458</v>
      </c>
      <c r="P24" s="177">
        <f t="shared" si="4"/>
        <v>0</v>
      </c>
      <c r="Q24" s="177">
        <f t="shared" si="4"/>
        <v>77.95698723229458</v>
      </c>
      <c r="R24" s="177">
        <f>SUM(M24,N24,Q24)</f>
        <v>1516.3816556318429</v>
      </c>
      <c r="S24" s="177">
        <f t="shared" si="4"/>
        <v>4300.0084189638519</v>
      </c>
      <c r="T24" s="177">
        <f t="shared" si="4"/>
        <v>0</v>
      </c>
      <c r="U24" s="105">
        <f>SUM(R24:T25)</f>
        <v>5816.3900745956944</v>
      </c>
    </row>
    <row r="25" spans="2:21" s="4" customFormat="1" ht="24" customHeight="1" x14ac:dyDescent="0.25">
      <c r="B25" s="87"/>
      <c r="C25" s="85"/>
      <c r="D25" s="93"/>
      <c r="E25" s="41" t="s">
        <v>24</v>
      </c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05"/>
    </row>
    <row r="26" spans="2:21" s="4" customFormat="1" ht="24" customHeight="1" x14ac:dyDescent="0.25">
      <c r="B26" s="40"/>
      <c r="C26" s="45"/>
      <c r="D26" s="27"/>
      <c r="E26" s="44" t="s">
        <v>69</v>
      </c>
      <c r="F26" s="54">
        <v>89</v>
      </c>
      <c r="G26" s="54">
        <v>89</v>
      </c>
      <c r="H26" s="54">
        <v>89</v>
      </c>
      <c r="I26" s="54">
        <v>89</v>
      </c>
      <c r="J26" s="54">
        <v>89</v>
      </c>
      <c r="K26" s="54">
        <v>89</v>
      </c>
      <c r="L26" s="54">
        <v>89</v>
      </c>
      <c r="M26" s="54">
        <v>89</v>
      </c>
      <c r="N26" s="54">
        <v>95.3</v>
      </c>
      <c r="O26" s="54">
        <v>88.4</v>
      </c>
      <c r="P26" s="54">
        <v>88.4</v>
      </c>
      <c r="Q26" s="54">
        <v>88.4</v>
      </c>
      <c r="R26" s="54"/>
      <c r="S26" s="53">
        <v>88.5</v>
      </c>
      <c r="T26" s="54">
        <v>23.7</v>
      </c>
      <c r="U26" s="50"/>
    </row>
    <row r="27" spans="2:21" s="4" customFormat="1" ht="24" customHeight="1" x14ac:dyDescent="0.25">
      <c r="B27" s="87">
        <v>10</v>
      </c>
      <c r="C27" s="83" t="s">
        <v>27</v>
      </c>
      <c r="D27" s="92"/>
      <c r="E27" s="15" t="s">
        <v>45</v>
      </c>
      <c r="F27" s="59">
        <f>100/F26</f>
        <v>1.1235955056179776</v>
      </c>
      <c r="G27" s="59">
        <f t="shared" ref="G27:T27" si="5">100/G26</f>
        <v>1.1235955056179776</v>
      </c>
      <c r="H27" s="59">
        <f t="shared" si="5"/>
        <v>1.1235955056179776</v>
      </c>
      <c r="I27" s="59">
        <f t="shared" si="5"/>
        <v>1.1235955056179776</v>
      </c>
      <c r="J27" s="59">
        <f t="shared" si="5"/>
        <v>1.1235955056179776</v>
      </c>
      <c r="K27" s="59">
        <f t="shared" si="5"/>
        <v>1.1235955056179776</v>
      </c>
      <c r="L27" s="59">
        <f t="shared" si="5"/>
        <v>1.1235955056179776</v>
      </c>
      <c r="M27" s="59">
        <f t="shared" si="5"/>
        <v>1.1235955056179776</v>
      </c>
      <c r="N27" s="59">
        <f t="shared" si="5"/>
        <v>1.0493179433368311</v>
      </c>
      <c r="O27" s="59">
        <f t="shared" si="5"/>
        <v>1.1312217194570136</v>
      </c>
      <c r="P27" s="59">
        <f t="shared" si="5"/>
        <v>1.1312217194570136</v>
      </c>
      <c r="Q27" s="59">
        <f t="shared" si="5"/>
        <v>1.1312217194570136</v>
      </c>
      <c r="R27" s="59"/>
      <c r="S27" s="59">
        <f t="shared" si="5"/>
        <v>1.1299435028248588</v>
      </c>
      <c r="T27" s="59">
        <f t="shared" si="5"/>
        <v>4.2194092827004219</v>
      </c>
      <c r="U27" s="56"/>
    </row>
    <row r="28" spans="2:21" s="4" customFormat="1" ht="24" customHeight="1" x14ac:dyDescent="0.25">
      <c r="B28" s="87"/>
      <c r="C28" s="85"/>
      <c r="D28" s="93"/>
      <c r="E28" s="41" t="s">
        <v>22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6"/>
    </row>
    <row r="29" spans="2:21" s="4" customFormat="1" ht="24" customHeight="1" x14ac:dyDescent="0.25">
      <c r="B29" s="87">
        <v>11</v>
      </c>
      <c r="C29" s="83" t="s">
        <v>28</v>
      </c>
      <c r="D29" s="92"/>
      <c r="E29" s="15" t="s">
        <v>29</v>
      </c>
      <c r="F29" s="106">
        <f>F24*F27</f>
        <v>651.14019857892765</v>
      </c>
      <c r="G29" s="106">
        <f t="shared" ref="G29:T29" si="6">G24*G27</f>
        <v>183.65492780431293</v>
      </c>
      <c r="H29" s="106">
        <f t="shared" si="6"/>
        <v>53.426888088527406</v>
      </c>
      <c r="I29" s="106">
        <f t="shared" si="6"/>
        <v>63.444429605126288</v>
      </c>
      <c r="J29" s="106">
        <f t="shared" si="6"/>
        <v>60.105249099593323</v>
      </c>
      <c r="K29" s="106">
        <f t="shared" si="6"/>
        <v>3.3391805055329629</v>
      </c>
      <c r="L29" s="106">
        <f t="shared" si="6"/>
        <v>3.3391805055329629</v>
      </c>
      <c r="M29" s="106">
        <f t="shared" si="6"/>
        <v>1018.4500541875536</v>
      </c>
      <c r="N29" s="106">
        <f t="shared" si="6"/>
        <v>558.24146922626005</v>
      </c>
      <c r="O29" s="106">
        <f t="shared" si="6"/>
        <v>88.186637140604731</v>
      </c>
      <c r="P29" s="106">
        <f t="shared" si="6"/>
        <v>0</v>
      </c>
      <c r="Q29" s="106">
        <f t="shared" si="6"/>
        <v>88.186637140604731</v>
      </c>
      <c r="R29" s="178">
        <f>SUM(M29,N29,Q29)</f>
        <v>1664.8781605544184</v>
      </c>
      <c r="S29" s="106">
        <f t="shared" si="6"/>
        <v>4858.7665751003979</v>
      </c>
      <c r="T29" s="106">
        <f t="shared" si="6"/>
        <v>0</v>
      </c>
      <c r="U29" s="107">
        <f>SUM(R29:T30)</f>
        <v>6523.644735654816</v>
      </c>
    </row>
    <row r="30" spans="2:21" s="4" customFormat="1" ht="24" customHeight="1" x14ac:dyDescent="0.25">
      <c r="B30" s="87"/>
      <c r="C30" s="85"/>
      <c r="D30" s="93"/>
      <c r="E30" s="41" t="s">
        <v>24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78"/>
      <c r="S30" s="106"/>
      <c r="T30" s="106"/>
      <c r="U30" s="107"/>
    </row>
    <row r="31" spans="2:21" s="4" customFormat="1" ht="24" customHeight="1" x14ac:dyDescent="0.25">
      <c r="B31" s="87">
        <v>12</v>
      </c>
      <c r="C31" s="83" t="s">
        <v>30</v>
      </c>
      <c r="D31" s="84"/>
      <c r="E31" s="116" t="s">
        <v>31</v>
      </c>
      <c r="F31" s="118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20"/>
    </row>
    <row r="32" spans="2:21" s="4" customFormat="1" ht="24" customHeight="1" thickBot="1" x14ac:dyDescent="0.3">
      <c r="B32" s="113"/>
      <c r="C32" s="114"/>
      <c r="D32" s="115"/>
      <c r="E32" s="117"/>
      <c r="F32" s="121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3"/>
    </row>
    <row r="33" spans="2:21" s="4" customFormat="1" ht="24" customHeight="1" x14ac:dyDescent="0.25">
      <c r="B33" s="108">
        <v>13</v>
      </c>
      <c r="C33" s="109" t="s">
        <v>32</v>
      </c>
      <c r="D33" s="110"/>
      <c r="E33" s="19" t="s">
        <v>46</v>
      </c>
      <c r="F33" s="11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111"/>
      <c r="T33" s="111"/>
      <c r="U33" s="112"/>
    </row>
    <row r="34" spans="2:21" s="4" customFormat="1" ht="24" customHeight="1" x14ac:dyDescent="0.25">
      <c r="B34" s="87"/>
      <c r="C34" s="85"/>
      <c r="D34" s="86"/>
      <c r="E34" s="13" t="s">
        <v>22</v>
      </c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3"/>
    </row>
    <row r="35" spans="2:21" s="4" customFormat="1" ht="24" customHeight="1" x14ac:dyDescent="0.25">
      <c r="B35" s="87">
        <v>14</v>
      </c>
      <c r="C35" s="83" t="s">
        <v>33</v>
      </c>
      <c r="D35" s="84"/>
      <c r="E35" s="13" t="s">
        <v>47</v>
      </c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3"/>
    </row>
    <row r="36" spans="2:21" s="4" customFormat="1" ht="24" customHeight="1" thickBot="1" x14ac:dyDescent="0.3">
      <c r="B36" s="113"/>
      <c r="C36" s="114"/>
      <c r="D36" s="115"/>
      <c r="E36" s="21" t="s">
        <v>12</v>
      </c>
      <c r="F36" s="124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124"/>
      <c r="T36" s="124"/>
      <c r="U36" s="146"/>
    </row>
    <row r="37" spans="2:21" s="4" customFormat="1" ht="24" customHeight="1" x14ac:dyDescent="0.25">
      <c r="B37" s="108">
        <v>15</v>
      </c>
      <c r="C37" s="109" t="s">
        <v>34</v>
      </c>
      <c r="D37" s="110"/>
      <c r="E37" s="19" t="s">
        <v>48</v>
      </c>
      <c r="F37" s="125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7"/>
      <c r="U37" s="112"/>
    </row>
    <row r="38" spans="2:21" s="4" customFormat="1" ht="24" customHeight="1" x14ac:dyDescent="0.25">
      <c r="B38" s="87"/>
      <c r="C38" s="85"/>
      <c r="D38" s="86"/>
      <c r="E38" s="13" t="s">
        <v>22</v>
      </c>
      <c r="F38" s="128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30"/>
      <c r="U38" s="73"/>
    </row>
    <row r="39" spans="2:21" s="4" customFormat="1" ht="24" customHeight="1" x14ac:dyDescent="0.25">
      <c r="B39" s="87">
        <v>16</v>
      </c>
      <c r="C39" s="83" t="s">
        <v>35</v>
      </c>
      <c r="D39" s="84"/>
      <c r="E39" s="13" t="s">
        <v>49</v>
      </c>
      <c r="F39" s="118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54"/>
      <c r="U39" s="73"/>
    </row>
    <row r="40" spans="2:21" s="4" customFormat="1" ht="24" customHeight="1" thickBot="1" x14ac:dyDescent="0.3">
      <c r="B40" s="113"/>
      <c r="C40" s="114"/>
      <c r="D40" s="115"/>
      <c r="E40" s="21" t="s">
        <v>36</v>
      </c>
      <c r="F40" s="121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55"/>
      <c r="U40" s="146"/>
    </row>
    <row r="41" spans="2:21" s="4" customFormat="1" ht="24" customHeight="1" x14ac:dyDescent="0.25">
      <c r="B41" s="147">
        <v>17</v>
      </c>
      <c r="C41" s="148" t="s">
        <v>37</v>
      </c>
      <c r="D41" s="149"/>
      <c r="E41" s="41" t="s">
        <v>50</v>
      </c>
      <c r="F41" s="125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7"/>
      <c r="U41" s="150"/>
    </row>
    <row r="42" spans="2:21" s="4" customFormat="1" ht="24" customHeight="1" x14ac:dyDescent="0.25">
      <c r="B42" s="87"/>
      <c r="C42" s="85"/>
      <c r="D42" s="86"/>
      <c r="E42" s="13" t="s">
        <v>22</v>
      </c>
      <c r="F42" s="128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30"/>
      <c r="U42" s="73"/>
    </row>
    <row r="43" spans="2:21" s="4" customFormat="1" ht="24" customHeight="1" x14ac:dyDescent="0.25">
      <c r="B43" s="87">
        <v>18</v>
      </c>
      <c r="C43" s="83" t="s">
        <v>38</v>
      </c>
      <c r="D43" s="84"/>
      <c r="E43" s="13" t="s">
        <v>51</v>
      </c>
      <c r="F43" s="118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54"/>
      <c r="U43" s="73"/>
    </row>
    <row r="44" spans="2:21" s="4" customFormat="1" ht="24" customHeight="1" thickBot="1" x14ac:dyDescent="0.3">
      <c r="B44" s="113"/>
      <c r="C44" s="114"/>
      <c r="D44" s="115"/>
      <c r="E44" s="21" t="s">
        <v>36</v>
      </c>
      <c r="F44" s="121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55"/>
      <c r="U44" s="146"/>
    </row>
    <row r="45" spans="2:21" s="4" customFormat="1" ht="15" customHeight="1" x14ac:dyDescent="0.25">
      <c r="B45" s="131" t="s">
        <v>5</v>
      </c>
      <c r="C45" s="132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1"/>
    </row>
    <row r="46" spans="2:21" s="4" customFormat="1" ht="48" customHeight="1" thickBot="1" x14ac:dyDescent="0.3">
      <c r="B46" s="133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5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M14" sqref="M14:M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60" t="s">
        <v>76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  <c r="U2" s="63"/>
    </row>
    <row r="3" spans="2:21" s="3" customFormat="1" ht="24" customHeight="1" thickBot="1" x14ac:dyDescent="0.3">
      <c r="B3" s="136" t="s">
        <v>0</v>
      </c>
      <c r="C3" s="137"/>
      <c r="D3" s="142" t="s">
        <v>63</v>
      </c>
      <c r="E3" s="143"/>
      <c r="F3" s="156" t="s">
        <v>13</v>
      </c>
      <c r="G3" s="157"/>
      <c r="H3" s="157"/>
      <c r="I3" s="137"/>
      <c r="J3" s="164" t="s">
        <v>64</v>
      </c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6"/>
    </row>
    <row r="4" spans="2:21" s="3" customFormat="1" ht="24" customHeight="1" x14ac:dyDescent="0.25">
      <c r="B4" s="5" t="s">
        <v>1</v>
      </c>
      <c r="C4" s="6"/>
      <c r="D4" s="144">
        <v>43878</v>
      </c>
      <c r="E4" s="145"/>
      <c r="F4" s="158" t="s">
        <v>14</v>
      </c>
      <c r="G4" s="159"/>
      <c r="H4" s="159"/>
      <c r="I4" s="160"/>
      <c r="J4" s="167" t="s">
        <v>75</v>
      </c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9"/>
    </row>
    <row r="5" spans="2:21" s="3" customFormat="1" ht="24" customHeight="1" x14ac:dyDescent="0.25">
      <c r="B5" s="7" t="s">
        <v>2</v>
      </c>
      <c r="C5" s="8"/>
      <c r="D5" s="67" t="s">
        <v>79</v>
      </c>
      <c r="E5" s="68"/>
      <c r="F5" s="161" t="s">
        <v>15</v>
      </c>
      <c r="G5" s="162"/>
      <c r="H5" s="162"/>
      <c r="I5" s="163"/>
      <c r="J5" s="170" t="s">
        <v>78</v>
      </c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2"/>
    </row>
    <row r="6" spans="2:21" s="3" customFormat="1" ht="24" customHeight="1" thickBot="1" x14ac:dyDescent="0.3">
      <c r="B6" s="9" t="s">
        <v>3</v>
      </c>
      <c r="C6" s="10"/>
      <c r="D6" s="64" t="s">
        <v>66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  <c r="U6" s="66"/>
    </row>
    <row r="7" spans="2:21" s="3" customFormat="1" ht="24" customHeight="1" thickBot="1" x14ac:dyDescent="0.3">
      <c r="B7" s="11" t="s">
        <v>4</v>
      </c>
      <c r="C7" s="12"/>
      <c r="D7" s="69"/>
      <c r="E7" s="70"/>
      <c r="F7" s="156" t="s">
        <v>16</v>
      </c>
      <c r="G7" s="157"/>
      <c r="H7" s="157"/>
      <c r="I7" s="137"/>
      <c r="J7" s="173">
        <v>43879</v>
      </c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6"/>
    </row>
    <row r="8" spans="2:21" s="3" customFormat="1" ht="24" customHeight="1" x14ac:dyDescent="0.25">
      <c r="B8" s="42">
        <v>1</v>
      </c>
      <c r="C8" s="80" t="s">
        <v>6</v>
      </c>
      <c r="D8" s="81"/>
      <c r="E8" s="82"/>
      <c r="F8" s="95" t="s">
        <v>71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97"/>
    </row>
    <row r="9" spans="2:21" s="3" customFormat="1" ht="24" customHeight="1" x14ac:dyDescent="0.25">
      <c r="B9" s="40">
        <v>2</v>
      </c>
      <c r="C9" s="77" t="s">
        <v>7</v>
      </c>
      <c r="D9" s="79"/>
      <c r="E9" s="13" t="s">
        <v>39</v>
      </c>
      <c r="F9" s="98" t="s">
        <v>72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9"/>
      <c r="U9" s="100"/>
    </row>
    <row r="10" spans="2:21" s="3" customFormat="1" ht="24" customHeight="1" x14ac:dyDescent="0.25">
      <c r="B10" s="40">
        <v>3</v>
      </c>
      <c r="C10" s="77" t="s">
        <v>8</v>
      </c>
      <c r="D10" s="78"/>
      <c r="E10" s="79"/>
      <c r="F10" s="98" t="s">
        <v>72</v>
      </c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U10" s="100"/>
    </row>
    <row r="11" spans="2:21" s="3" customFormat="1" ht="24" customHeight="1" thickBot="1" x14ac:dyDescent="0.3">
      <c r="B11" s="43">
        <v>4</v>
      </c>
      <c r="C11" s="74" t="s">
        <v>9</v>
      </c>
      <c r="D11" s="75"/>
      <c r="E11" s="76"/>
      <c r="F11" s="101" t="s">
        <v>73</v>
      </c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2"/>
      <c r="U11" s="103"/>
    </row>
    <row r="12" spans="2:21" s="3" customFormat="1" ht="18" customHeight="1" x14ac:dyDescent="0.25">
      <c r="B12" s="138"/>
      <c r="C12" s="126"/>
      <c r="D12" s="126"/>
      <c r="E12" s="127"/>
      <c r="F12" s="151" t="s">
        <v>19</v>
      </c>
      <c r="G12" s="152"/>
      <c r="H12" s="152"/>
      <c r="I12" s="152"/>
      <c r="J12" s="152"/>
      <c r="K12" s="152"/>
      <c r="L12" s="153"/>
      <c r="M12" s="48" t="s">
        <v>19</v>
      </c>
      <c r="N12" s="19" t="s">
        <v>21</v>
      </c>
      <c r="O12" s="151" t="s">
        <v>20</v>
      </c>
      <c r="P12" s="153"/>
      <c r="Q12" s="47" t="s">
        <v>20</v>
      </c>
      <c r="R12" s="46" t="s">
        <v>61</v>
      </c>
      <c r="S12" s="88" t="s">
        <v>17</v>
      </c>
      <c r="T12" s="88" t="s">
        <v>18</v>
      </c>
      <c r="U12" s="90" t="s">
        <v>74</v>
      </c>
    </row>
    <row r="13" spans="2:21" s="3" customFormat="1" ht="18" customHeight="1" x14ac:dyDescent="0.25">
      <c r="B13" s="139"/>
      <c r="C13" s="129"/>
      <c r="D13" s="129"/>
      <c r="E13" s="130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89"/>
      <c r="T13" s="89"/>
      <c r="U13" s="91"/>
    </row>
    <row r="14" spans="2:21" s="4" customFormat="1" ht="24" customHeight="1" x14ac:dyDescent="0.25">
      <c r="B14" s="87">
        <v>5</v>
      </c>
      <c r="C14" s="83" t="s">
        <v>10</v>
      </c>
      <c r="D14" s="84"/>
      <c r="E14" s="15" t="s">
        <v>40</v>
      </c>
      <c r="F14" s="71">
        <v>596</v>
      </c>
      <c r="G14" s="71">
        <v>160</v>
      </c>
      <c r="H14" s="71">
        <v>11</v>
      </c>
      <c r="I14" s="71">
        <v>80</v>
      </c>
      <c r="J14" s="71">
        <v>61</v>
      </c>
      <c r="K14" s="71">
        <v>0</v>
      </c>
      <c r="L14" s="71">
        <v>1</v>
      </c>
      <c r="M14" s="71">
        <f>SUM(F14:L15)</f>
        <v>909</v>
      </c>
      <c r="N14" s="71">
        <v>366</v>
      </c>
      <c r="O14" s="71">
        <v>40</v>
      </c>
      <c r="P14" s="71">
        <v>0</v>
      </c>
      <c r="Q14" s="71">
        <f>SUM(O14:P15)</f>
        <v>40</v>
      </c>
      <c r="R14" s="71">
        <f>SUM(M14,N14,Q14)</f>
        <v>1315</v>
      </c>
      <c r="S14" s="72">
        <v>3461</v>
      </c>
      <c r="T14" s="71">
        <v>1</v>
      </c>
      <c r="U14" s="73">
        <f>SUM(R14:T15)</f>
        <v>4777</v>
      </c>
    </row>
    <row r="15" spans="2:21" s="4" customFormat="1" ht="24" customHeight="1" x14ac:dyDescent="0.25">
      <c r="B15" s="87"/>
      <c r="C15" s="85"/>
      <c r="D15" s="86"/>
      <c r="E15" s="41" t="s">
        <v>12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71"/>
      <c r="U15" s="73"/>
    </row>
    <row r="16" spans="2:21" s="4" customFormat="1" ht="24" customHeight="1" x14ac:dyDescent="0.25">
      <c r="B16" s="40"/>
      <c r="C16" s="45"/>
      <c r="D16" s="27"/>
      <c r="E16" s="44" t="s">
        <v>67</v>
      </c>
      <c r="F16" s="54">
        <f>6.72+7.61+7.9+7.81+7.25+6.65+5.73+4.69</f>
        <v>54.36</v>
      </c>
      <c r="G16" s="54">
        <f t="shared" ref="G16:L16" si="0">6.72+7.61+7.9+7.81+7.25+6.65+5.73+4.69</f>
        <v>54.36</v>
      </c>
      <c r="H16" s="54">
        <f t="shared" si="0"/>
        <v>54.36</v>
      </c>
      <c r="I16" s="54">
        <f t="shared" si="0"/>
        <v>54.36</v>
      </c>
      <c r="J16" s="54">
        <f t="shared" si="0"/>
        <v>54.36</v>
      </c>
      <c r="K16" s="54">
        <f t="shared" si="0"/>
        <v>54.36</v>
      </c>
      <c r="L16" s="54">
        <f t="shared" si="0"/>
        <v>54.36</v>
      </c>
      <c r="M16" s="54">
        <f>6.72+7.61+7.9+7.81+7.25+6.65+5.73+4.69</f>
        <v>54.36</v>
      </c>
      <c r="N16" s="54">
        <f>5.49+6.07+6.47+6.67+6.53+6.33+6.06+5.45</f>
        <v>49.070000000000007</v>
      </c>
      <c r="O16" s="54">
        <f>7.48+6.34+5.82+5.27+6.74+8.18+6.67+6.23</f>
        <v>52.730000000000004</v>
      </c>
      <c r="P16" s="54">
        <f>7.48+6.34+5.82+5.27+6.74+8.18+6.67+6.23</f>
        <v>52.730000000000004</v>
      </c>
      <c r="Q16" s="54">
        <f>7.48+6.34+5.82+5.27+6.74+8.18+6.67+6.23</f>
        <v>52.730000000000004</v>
      </c>
      <c r="R16" s="54"/>
      <c r="S16" s="53">
        <f>6.84+6.64+6.18+5.86+6.6+7.59+8.12+7.68</f>
        <v>55.509999999999991</v>
      </c>
      <c r="T16" s="54">
        <f>7.09+7.54+6.11+5.38+6.47+7.69+7.61+7.17</f>
        <v>55.059999999999995</v>
      </c>
      <c r="U16" s="50"/>
    </row>
    <row r="17" spans="2:21" s="4" customFormat="1" ht="24" customHeight="1" x14ac:dyDescent="0.25">
      <c r="B17" s="87">
        <v>6</v>
      </c>
      <c r="C17" s="83" t="s">
        <v>11</v>
      </c>
      <c r="D17" s="92"/>
      <c r="E17" s="16" t="s">
        <v>41</v>
      </c>
      <c r="F17" s="174">
        <f t="shared" ref="F17:Q17" si="1">100/F16</f>
        <v>1.8395879323031641</v>
      </c>
      <c r="G17" s="174">
        <f t="shared" si="1"/>
        <v>1.8395879323031641</v>
      </c>
      <c r="H17" s="174">
        <f t="shared" si="1"/>
        <v>1.8395879323031641</v>
      </c>
      <c r="I17" s="174">
        <f t="shared" si="1"/>
        <v>1.8395879323031641</v>
      </c>
      <c r="J17" s="174">
        <f t="shared" si="1"/>
        <v>1.8395879323031641</v>
      </c>
      <c r="K17" s="174">
        <f t="shared" si="1"/>
        <v>1.8395879323031641</v>
      </c>
      <c r="L17" s="174">
        <f t="shared" si="1"/>
        <v>1.8395879323031641</v>
      </c>
      <c r="M17" s="174">
        <f t="shared" si="1"/>
        <v>1.8395879323031641</v>
      </c>
      <c r="N17" s="174">
        <f t="shared" si="1"/>
        <v>2.037905033625433</v>
      </c>
      <c r="O17" s="174">
        <f t="shared" si="1"/>
        <v>1.8964536317087046</v>
      </c>
      <c r="P17" s="174">
        <f t="shared" si="1"/>
        <v>1.8964536317087046</v>
      </c>
      <c r="Q17" s="174">
        <f t="shared" si="1"/>
        <v>1.8964536317087046</v>
      </c>
      <c r="R17" s="174"/>
      <c r="S17" s="174">
        <f>100/S16</f>
        <v>1.8014772113132771</v>
      </c>
      <c r="T17" s="174">
        <f>100/T16</f>
        <v>1.8162005085361426</v>
      </c>
      <c r="U17" s="104"/>
    </row>
    <row r="18" spans="2:21" s="4" customFormat="1" ht="24" customHeight="1" x14ac:dyDescent="0.25">
      <c r="B18" s="87"/>
      <c r="C18" s="85"/>
      <c r="D18" s="93"/>
      <c r="E18" s="44" t="s">
        <v>22</v>
      </c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04"/>
    </row>
    <row r="19" spans="2:21" s="4" customFormat="1" ht="24" customHeight="1" x14ac:dyDescent="0.25">
      <c r="B19" s="87">
        <v>7</v>
      </c>
      <c r="C19" s="83" t="s">
        <v>23</v>
      </c>
      <c r="D19" s="92"/>
      <c r="E19" s="15" t="s">
        <v>42</v>
      </c>
      <c r="F19" s="175">
        <f t="shared" ref="F19:Q19" si="2">F14*F17</f>
        <v>1096.3944076526857</v>
      </c>
      <c r="G19" s="175">
        <f t="shared" si="2"/>
        <v>294.33406916850623</v>
      </c>
      <c r="H19" s="175">
        <f t="shared" si="2"/>
        <v>20.235467255334804</v>
      </c>
      <c r="I19" s="175">
        <f t="shared" si="2"/>
        <v>147.16703458425312</v>
      </c>
      <c r="J19" s="175">
        <f t="shared" si="2"/>
        <v>112.21486387049301</v>
      </c>
      <c r="K19" s="175">
        <f t="shared" si="2"/>
        <v>0</v>
      </c>
      <c r="L19" s="175">
        <f t="shared" si="2"/>
        <v>1.8395879323031641</v>
      </c>
      <c r="M19" s="175">
        <f t="shared" si="2"/>
        <v>1672.1854304635763</v>
      </c>
      <c r="N19" s="175">
        <f t="shared" si="2"/>
        <v>745.87324230690842</v>
      </c>
      <c r="O19" s="175">
        <f t="shared" si="2"/>
        <v>75.858145268348181</v>
      </c>
      <c r="P19" s="175">
        <f t="shared" si="2"/>
        <v>0</v>
      </c>
      <c r="Q19" s="175">
        <f t="shared" si="2"/>
        <v>75.858145268348181</v>
      </c>
      <c r="R19" s="175">
        <f>SUM(M19,N19,Q19)</f>
        <v>2493.9168180388333</v>
      </c>
      <c r="S19" s="175">
        <f>S14*S17</f>
        <v>6234.9126283552523</v>
      </c>
      <c r="T19" s="175">
        <f>T14*T17</f>
        <v>1.8162005085361426</v>
      </c>
      <c r="U19" s="94">
        <f>SUM(R19:T20)</f>
        <v>8730.6456469026216</v>
      </c>
    </row>
    <row r="20" spans="2:21" s="4" customFormat="1" ht="24" customHeight="1" x14ac:dyDescent="0.25">
      <c r="B20" s="87"/>
      <c r="C20" s="85"/>
      <c r="D20" s="93"/>
      <c r="E20" s="41" t="s">
        <v>24</v>
      </c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94"/>
    </row>
    <row r="21" spans="2:21" s="4" customFormat="1" ht="24" customHeight="1" x14ac:dyDescent="0.25">
      <c r="B21" s="40"/>
      <c r="C21" s="45"/>
      <c r="D21" s="27"/>
      <c r="E21" s="44" t="s">
        <v>68</v>
      </c>
      <c r="F21" s="53">
        <v>121.7</v>
      </c>
      <c r="G21" s="53">
        <v>121.7</v>
      </c>
      <c r="H21" s="53">
        <v>121.7</v>
      </c>
      <c r="I21" s="53">
        <v>121.7</v>
      </c>
      <c r="J21" s="53">
        <v>121.7</v>
      </c>
      <c r="K21" s="53">
        <v>121.7</v>
      </c>
      <c r="L21" s="53">
        <v>121.7</v>
      </c>
      <c r="M21" s="53">
        <v>121.7</v>
      </c>
      <c r="N21" s="53">
        <v>131.5</v>
      </c>
      <c r="O21" s="53">
        <v>117.1</v>
      </c>
      <c r="P21" s="53">
        <v>117.1</v>
      </c>
      <c r="Q21" s="53">
        <v>117.1</v>
      </c>
      <c r="R21" s="53"/>
      <c r="S21" s="53">
        <v>102.4</v>
      </c>
      <c r="T21" s="53">
        <v>104.3</v>
      </c>
      <c r="U21" s="52"/>
    </row>
    <row r="22" spans="2:21" s="4" customFormat="1" ht="24" customHeight="1" x14ac:dyDescent="0.25">
      <c r="B22" s="87">
        <v>8</v>
      </c>
      <c r="C22" s="83" t="s">
        <v>25</v>
      </c>
      <c r="D22" s="92"/>
      <c r="E22" s="16" t="s">
        <v>43</v>
      </c>
      <c r="F22" s="176">
        <f>100/F21</f>
        <v>0.82169268693508624</v>
      </c>
      <c r="G22" s="176">
        <f>100/G21</f>
        <v>0.82169268693508624</v>
      </c>
      <c r="H22" s="176">
        <f t="shared" ref="H22:T22" si="3">100/H21</f>
        <v>0.82169268693508624</v>
      </c>
      <c r="I22" s="176">
        <f t="shared" si="3"/>
        <v>0.82169268693508624</v>
      </c>
      <c r="J22" s="176">
        <f t="shared" si="3"/>
        <v>0.82169268693508624</v>
      </c>
      <c r="K22" s="176">
        <f t="shared" si="3"/>
        <v>0.82169268693508624</v>
      </c>
      <c r="L22" s="176">
        <f t="shared" si="3"/>
        <v>0.82169268693508624</v>
      </c>
      <c r="M22" s="176">
        <f t="shared" si="3"/>
        <v>0.82169268693508624</v>
      </c>
      <c r="N22" s="176">
        <f t="shared" si="3"/>
        <v>0.76045627376425851</v>
      </c>
      <c r="O22" s="176">
        <f t="shared" si="3"/>
        <v>0.8539709649871905</v>
      </c>
      <c r="P22" s="176">
        <f t="shared" si="3"/>
        <v>0.8539709649871905</v>
      </c>
      <c r="Q22" s="176">
        <f t="shared" si="3"/>
        <v>0.8539709649871905</v>
      </c>
      <c r="R22" s="176"/>
      <c r="S22" s="176">
        <f t="shared" si="3"/>
        <v>0.9765625</v>
      </c>
      <c r="T22" s="176">
        <f t="shared" si="3"/>
        <v>0.95877277085330781</v>
      </c>
      <c r="U22" s="56"/>
    </row>
    <row r="23" spans="2:21" s="4" customFormat="1" ht="24" customHeight="1" x14ac:dyDescent="0.25">
      <c r="B23" s="87"/>
      <c r="C23" s="85"/>
      <c r="D23" s="93"/>
      <c r="E23" s="41" t="s">
        <v>22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56"/>
    </row>
    <row r="24" spans="2:21" s="4" customFormat="1" ht="24" customHeight="1" x14ac:dyDescent="0.25">
      <c r="B24" s="87">
        <v>9</v>
      </c>
      <c r="C24" s="83" t="s">
        <v>26</v>
      </c>
      <c r="D24" s="92"/>
      <c r="E24" s="15" t="s">
        <v>44</v>
      </c>
      <c r="F24" s="177">
        <f>F19*F22</f>
        <v>900.8992667647376</v>
      </c>
      <c r="G24" s="177">
        <f>G19*G22</f>
        <v>241.85215215160741</v>
      </c>
      <c r="H24" s="177">
        <f t="shared" ref="H24:T24" si="4">H19*H22</f>
        <v>16.627335460423009</v>
      </c>
      <c r="I24" s="177">
        <f t="shared" si="4"/>
        <v>120.92607607580371</v>
      </c>
      <c r="J24" s="177">
        <f t="shared" si="4"/>
        <v>92.206133007800332</v>
      </c>
      <c r="K24" s="177">
        <f t="shared" si="4"/>
        <v>0</v>
      </c>
      <c r="L24" s="177">
        <f t="shared" si="4"/>
        <v>1.5115759509475464</v>
      </c>
      <c r="M24" s="177">
        <f t="shared" si="4"/>
        <v>1374.0225394113197</v>
      </c>
      <c r="N24" s="177">
        <f t="shared" si="4"/>
        <v>567.20398654517749</v>
      </c>
      <c r="O24" s="177">
        <f t="shared" si="4"/>
        <v>64.780653516949769</v>
      </c>
      <c r="P24" s="177">
        <f t="shared" si="4"/>
        <v>0</v>
      </c>
      <c r="Q24" s="177">
        <f t="shared" si="4"/>
        <v>64.780653516949769</v>
      </c>
      <c r="R24" s="177">
        <f>SUM(M24,N24,Q24)</f>
        <v>2006.007179473447</v>
      </c>
      <c r="S24" s="177">
        <f t="shared" si="4"/>
        <v>6088.7818636281763</v>
      </c>
      <c r="T24" s="177">
        <f t="shared" si="4"/>
        <v>1.7413235939943841</v>
      </c>
      <c r="U24" s="105">
        <f>SUM(R24:T25)</f>
        <v>8096.5303666956179</v>
      </c>
    </row>
    <row r="25" spans="2:21" s="4" customFormat="1" ht="24" customHeight="1" x14ac:dyDescent="0.25">
      <c r="B25" s="87"/>
      <c r="C25" s="85"/>
      <c r="D25" s="93"/>
      <c r="E25" s="41" t="s">
        <v>24</v>
      </c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05"/>
    </row>
    <row r="26" spans="2:21" s="4" customFormat="1" ht="24" customHeight="1" x14ac:dyDescent="0.25">
      <c r="B26" s="40"/>
      <c r="C26" s="45"/>
      <c r="D26" s="27"/>
      <c r="E26" s="44" t="s">
        <v>69</v>
      </c>
      <c r="F26" s="54">
        <v>89</v>
      </c>
      <c r="G26" s="54">
        <v>89</v>
      </c>
      <c r="H26" s="54">
        <v>89</v>
      </c>
      <c r="I26" s="54">
        <v>89</v>
      </c>
      <c r="J26" s="54">
        <v>89</v>
      </c>
      <c r="K26" s="54">
        <v>89</v>
      </c>
      <c r="L26" s="54">
        <v>89</v>
      </c>
      <c r="M26" s="54">
        <v>89</v>
      </c>
      <c r="N26" s="54">
        <v>95.3</v>
      </c>
      <c r="O26" s="54">
        <v>88.4</v>
      </c>
      <c r="P26" s="54">
        <v>88.4</v>
      </c>
      <c r="Q26" s="54">
        <v>88.4</v>
      </c>
      <c r="R26" s="54"/>
      <c r="S26" s="53">
        <v>88.5</v>
      </c>
      <c r="T26" s="54">
        <v>23.7</v>
      </c>
      <c r="U26" s="50"/>
    </row>
    <row r="27" spans="2:21" s="4" customFormat="1" ht="24" customHeight="1" x14ac:dyDescent="0.25">
      <c r="B27" s="87">
        <v>10</v>
      </c>
      <c r="C27" s="83" t="s">
        <v>27</v>
      </c>
      <c r="D27" s="92"/>
      <c r="E27" s="15" t="s">
        <v>45</v>
      </c>
      <c r="F27" s="59">
        <f>100/F26</f>
        <v>1.1235955056179776</v>
      </c>
      <c r="G27" s="59">
        <f t="shared" ref="G27:T27" si="5">100/G26</f>
        <v>1.1235955056179776</v>
      </c>
      <c r="H27" s="59">
        <f t="shared" si="5"/>
        <v>1.1235955056179776</v>
      </c>
      <c r="I27" s="59">
        <f t="shared" si="5"/>
        <v>1.1235955056179776</v>
      </c>
      <c r="J27" s="59">
        <f t="shared" si="5"/>
        <v>1.1235955056179776</v>
      </c>
      <c r="K27" s="59">
        <f t="shared" si="5"/>
        <v>1.1235955056179776</v>
      </c>
      <c r="L27" s="59">
        <f t="shared" si="5"/>
        <v>1.1235955056179776</v>
      </c>
      <c r="M27" s="59">
        <f t="shared" si="5"/>
        <v>1.1235955056179776</v>
      </c>
      <c r="N27" s="59">
        <f t="shared" si="5"/>
        <v>1.0493179433368311</v>
      </c>
      <c r="O27" s="59">
        <f t="shared" si="5"/>
        <v>1.1312217194570136</v>
      </c>
      <c r="P27" s="59">
        <f t="shared" si="5"/>
        <v>1.1312217194570136</v>
      </c>
      <c r="Q27" s="59">
        <f t="shared" si="5"/>
        <v>1.1312217194570136</v>
      </c>
      <c r="R27" s="59"/>
      <c r="S27" s="59">
        <f t="shared" si="5"/>
        <v>1.1299435028248588</v>
      </c>
      <c r="T27" s="59">
        <f t="shared" si="5"/>
        <v>4.2194092827004219</v>
      </c>
      <c r="U27" s="56"/>
    </row>
    <row r="28" spans="2:21" s="4" customFormat="1" ht="24" customHeight="1" x14ac:dyDescent="0.25">
      <c r="B28" s="87"/>
      <c r="C28" s="85"/>
      <c r="D28" s="93"/>
      <c r="E28" s="41" t="s">
        <v>22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6"/>
    </row>
    <row r="29" spans="2:21" s="4" customFormat="1" ht="24" customHeight="1" x14ac:dyDescent="0.25">
      <c r="B29" s="87">
        <v>11</v>
      </c>
      <c r="C29" s="83" t="s">
        <v>28</v>
      </c>
      <c r="D29" s="92"/>
      <c r="E29" s="15" t="s">
        <v>29</v>
      </c>
      <c r="F29" s="106">
        <f>F24*F27</f>
        <v>1012.2463671513906</v>
      </c>
      <c r="G29" s="106">
        <f t="shared" ref="G29:T29" si="6">G24*G27</f>
        <v>271.74399118158141</v>
      </c>
      <c r="H29" s="106">
        <f t="shared" si="6"/>
        <v>18.682399393733718</v>
      </c>
      <c r="I29" s="106">
        <f t="shared" si="6"/>
        <v>135.8719955907907</v>
      </c>
      <c r="J29" s="106">
        <f t="shared" si="6"/>
        <v>103.6023966379779</v>
      </c>
      <c r="K29" s="106">
        <f t="shared" si="6"/>
        <v>0</v>
      </c>
      <c r="L29" s="106">
        <f t="shared" si="6"/>
        <v>1.6983999448848837</v>
      </c>
      <c r="M29" s="106">
        <f t="shared" si="6"/>
        <v>1543.8455499003594</v>
      </c>
      <c r="N29" s="106">
        <f t="shared" si="6"/>
        <v>595.17732061403728</v>
      </c>
      <c r="O29" s="106">
        <f t="shared" si="6"/>
        <v>73.281282258992945</v>
      </c>
      <c r="P29" s="106">
        <f t="shared" si="6"/>
        <v>0</v>
      </c>
      <c r="Q29" s="106">
        <f t="shared" si="6"/>
        <v>73.281282258992945</v>
      </c>
      <c r="R29" s="178">
        <f>SUM(M29,N29,Q29)</f>
        <v>2212.3041527733899</v>
      </c>
      <c r="S29" s="106">
        <f t="shared" si="6"/>
        <v>6879.9795069244929</v>
      </c>
      <c r="T29" s="106">
        <f t="shared" si="6"/>
        <v>7.3473569366851645</v>
      </c>
      <c r="U29" s="107">
        <f>SUM(R29:T30)</f>
        <v>9099.6310166345684</v>
      </c>
    </row>
    <row r="30" spans="2:21" s="4" customFormat="1" ht="24" customHeight="1" x14ac:dyDescent="0.25">
      <c r="B30" s="87"/>
      <c r="C30" s="85"/>
      <c r="D30" s="93"/>
      <c r="E30" s="41" t="s">
        <v>24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78"/>
      <c r="S30" s="106"/>
      <c r="T30" s="106"/>
      <c r="U30" s="107"/>
    </row>
    <row r="31" spans="2:21" s="4" customFormat="1" ht="24" customHeight="1" x14ac:dyDescent="0.25">
      <c r="B31" s="87">
        <v>12</v>
      </c>
      <c r="C31" s="83" t="s">
        <v>30</v>
      </c>
      <c r="D31" s="84"/>
      <c r="E31" s="116" t="s">
        <v>31</v>
      </c>
      <c r="F31" s="118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20"/>
    </row>
    <row r="32" spans="2:21" s="4" customFormat="1" ht="24" customHeight="1" thickBot="1" x14ac:dyDescent="0.3">
      <c r="B32" s="113"/>
      <c r="C32" s="114"/>
      <c r="D32" s="115"/>
      <c r="E32" s="117"/>
      <c r="F32" s="121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3"/>
    </row>
    <row r="33" spans="2:21" s="4" customFormat="1" ht="24" customHeight="1" x14ac:dyDescent="0.25">
      <c r="B33" s="108">
        <v>13</v>
      </c>
      <c r="C33" s="109" t="s">
        <v>32</v>
      </c>
      <c r="D33" s="110"/>
      <c r="E33" s="19" t="s">
        <v>46</v>
      </c>
      <c r="F33" s="11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111"/>
      <c r="T33" s="111"/>
      <c r="U33" s="112"/>
    </row>
    <row r="34" spans="2:21" s="4" customFormat="1" ht="24" customHeight="1" x14ac:dyDescent="0.25">
      <c r="B34" s="87"/>
      <c r="C34" s="85"/>
      <c r="D34" s="86"/>
      <c r="E34" s="13" t="s">
        <v>22</v>
      </c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3"/>
    </row>
    <row r="35" spans="2:21" s="4" customFormat="1" ht="24" customHeight="1" x14ac:dyDescent="0.25">
      <c r="B35" s="87">
        <v>14</v>
      </c>
      <c r="C35" s="83" t="s">
        <v>33</v>
      </c>
      <c r="D35" s="84"/>
      <c r="E35" s="13" t="s">
        <v>47</v>
      </c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3"/>
    </row>
    <row r="36" spans="2:21" s="4" customFormat="1" ht="24" customHeight="1" thickBot="1" x14ac:dyDescent="0.3">
      <c r="B36" s="113"/>
      <c r="C36" s="114"/>
      <c r="D36" s="115"/>
      <c r="E36" s="21" t="s">
        <v>12</v>
      </c>
      <c r="F36" s="124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124"/>
      <c r="T36" s="124"/>
      <c r="U36" s="146"/>
    </row>
    <row r="37" spans="2:21" s="4" customFormat="1" ht="24" customHeight="1" x14ac:dyDescent="0.25">
      <c r="B37" s="108">
        <v>15</v>
      </c>
      <c r="C37" s="109" t="s">
        <v>34</v>
      </c>
      <c r="D37" s="110"/>
      <c r="E37" s="19" t="s">
        <v>48</v>
      </c>
      <c r="F37" s="125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7"/>
      <c r="U37" s="112"/>
    </row>
    <row r="38" spans="2:21" s="4" customFormat="1" ht="24" customHeight="1" x14ac:dyDescent="0.25">
      <c r="B38" s="87"/>
      <c r="C38" s="85"/>
      <c r="D38" s="86"/>
      <c r="E38" s="13" t="s">
        <v>22</v>
      </c>
      <c r="F38" s="128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30"/>
      <c r="U38" s="73"/>
    </row>
    <row r="39" spans="2:21" s="4" customFormat="1" ht="24" customHeight="1" x14ac:dyDescent="0.25">
      <c r="B39" s="87">
        <v>16</v>
      </c>
      <c r="C39" s="83" t="s">
        <v>35</v>
      </c>
      <c r="D39" s="84"/>
      <c r="E39" s="13" t="s">
        <v>49</v>
      </c>
      <c r="F39" s="118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54"/>
      <c r="U39" s="73"/>
    </row>
    <row r="40" spans="2:21" s="4" customFormat="1" ht="24" customHeight="1" thickBot="1" x14ac:dyDescent="0.3">
      <c r="B40" s="113"/>
      <c r="C40" s="114"/>
      <c r="D40" s="115"/>
      <c r="E40" s="21" t="s">
        <v>36</v>
      </c>
      <c r="F40" s="121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55"/>
      <c r="U40" s="146"/>
    </row>
    <row r="41" spans="2:21" s="4" customFormat="1" ht="24" customHeight="1" x14ac:dyDescent="0.25">
      <c r="B41" s="147">
        <v>17</v>
      </c>
      <c r="C41" s="148" t="s">
        <v>37</v>
      </c>
      <c r="D41" s="149"/>
      <c r="E41" s="41" t="s">
        <v>50</v>
      </c>
      <c r="F41" s="125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7"/>
      <c r="U41" s="150"/>
    </row>
    <row r="42" spans="2:21" s="4" customFormat="1" ht="24" customHeight="1" x14ac:dyDescent="0.25">
      <c r="B42" s="87"/>
      <c r="C42" s="85"/>
      <c r="D42" s="86"/>
      <c r="E42" s="13" t="s">
        <v>22</v>
      </c>
      <c r="F42" s="128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30"/>
      <c r="U42" s="73"/>
    </row>
    <row r="43" spans="2:21" s="4" customFormat="1" ht="24" customHeight="1" x14ac:dyDescent="0.25">
      <c r="B43" s="87">
        <v>18</v>
      </c>
      <c r="C43" s="83" t="s">
        <v>38</v>
      </c>
      <c r="D43" s="84"/>
      <c r="E43" s="13" t="s">
        <v>51</v>
      </c>
      <c r="F43" s="118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54"/>
      <c r="U43" s="73"/>
    </row>
    <row r="44" spans="2:21" s="4" customFormat="1" ht="24" customHeight="1" thickBot="1" x14ac:dyDescent="0.3">
      <c r="B44" s="113"/>
      <c r="C44" s="114"/>
      <c r="D44" s="115"/>
      <c r="E44" s="21" t="s">
        <v>36</v>
      </c>
      <c r="F44" s="121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55"/>
      <c r="U44" s="146"/>
    </row>
    <row r="45" spans="2:21" s="4" customFormat="1" ht="15" customHeight="1" x14ac:dyDescent="0.25">
      <c r="B45" s="131" t="s">
        <v>5</v>
      </c>
      <c r="C45" s="132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1"/>
    </row>
    <row r="46" spans="2:21" s="4" customFormat="1" ht="48" customHeight="1" thickBot="1" x14ac:dyDescent="0.3">
      <c r="B46" s="133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5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10.1.2020</vt:lpstr>
      <vt:lpstr>20.1.2020</vt:lpstr>
      <vt:lpstr>7.2.2020</vt:lpstr>
      <vt:lpstr>17.2.2020</vt:lpstr>
      <vt:lpstr>'10.1.2020'!Oblast_tisku</vt:lpstr>
      <vt:lpstr>'17.2.2020'!Oblast_tisku</vt:lpstr>
      <vt:lpstr>'20.1.2020'!Oblast_tisku</vt:lpstr>
      <vt:lpstr>'7.2.2020'!Oblast_tisku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2020-02-18T09:18:27Z</cp:lastPrinted>
  <dcterms:created xsi:type="dcterms:W3CDTF">2019-09-10T08:33:34Z</dcterms:created>
  <dcterms:modified xsi:type="dcterms:W3CDTF">2020-02-18T09:18:56Z</dcterms:modified>
</cp:coreProperties>
</file>