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0" windowWidth="28800" windowHeight="12435" activeTab="3"/>
  </bookViews>
  <sheets>
    <sheet name="10.1.2020" sheetId="1" r:id="rId1"/>
    <sheet name="20.1.2020" sheetId="2" r:id="rId2"/>
    <sheet name="7.2.2020" sheetId="3" r:id="rId3"/>
    <sheet name="17.2.2020" sheetId="4" r:id="rId4"/>
  </sheets>
  <definedNames>
    <definedName name="_xlnm.Print_Area" localSheetId="0">'10.1.2020'!$B$2:$U$46</definedName>
    <definedName name="_xlnm.Print_Area" localSheetId="3">'17.2.2020'!$B$2:$U$46</definedName>
    <definedName name="_xlnm.Print_Area" localSheetId="1">'20.1.2020'!$B$2:$U$46</definedName>
    <definedName name="_xlnm.Print_Area" localSheetId="2">'7.2.2020'!$B$2:$U$46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2" l="1"/>
  <c r="T16" i="4" l="1"/>
  <c r="S16" i="4"/>
  <c r="Q16" i="4"/>
  <c r="P16" i="4"/>
  <c r="O16" i="4"/>
  <c r="N16" i="4"/>
  <c r="M16" i="4"/>
  <c r="L16" i="4"/>
  <c r="K16" i="4"/>
  <c r="J16" i="4"/>
  <c r="I16" i="4"/>
  <c r="H16" i="4"/>
  <c r="G16" i="4"/>
  <c r="F16" i="4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T16" i="2"/>
  <c r="S16" i="2"/>
  <c r="Q16" i="2"/>
  <c r="P16" i="2"/>
  <c r="O16" i="2"/>
  <c r="N16" i="2"/>
  <c r="M16" i="2"/>
  <c r="L16" i="2"/>
  <c r="K16" i="2"/>
  <c r="J16" i="2"/>
  <c r="I16" i="2"/>
  <c r="H16" i="2"/>
  <c r="G16" i="2"/>
  <c r="F16" i="2"/>
  <c r="T16" i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7" i="4"/>
  <c r="T19" i="4" s="1"/>
  <c r="T24" i="4" s="1"/>
  <c r="T29" i="4" s="1"/>
  <c r="S17" i="4"/>
  <c r="S19" i="4" s="1"/>
  <c r="S24" i="4" s="1"/>
  <c r="S29" i="4" s="1"/>
  <c r="Q17" i="4"/>
  <c r="P17" i="4"/>
  <c r="P19" i="4" s="1"/>
  <c r="P24" i="4" s="1"/>
  <c r="P29" i="4" s="1"/>
  <c r="O17" i="4"/>
  <c r="O19" i="4" s="1"/>
  <c r="O24" i="4" s="1"/>
  <c r="O29" i="4" s="1"/>
  <c r="N17" i="4"/>
  <c r="N19" i="4" s="1"/>
  <c r="N24" i="4" s="1"/>
  <c r="N29" i="4" s="1"/>
  <c r="M17" i="4"/>
  <c r="L17" i="4"/>
  <c r="L19" i="4" s="1"/>
  <c r="L24" i="4" s="1"/>
  <c r="L29" i="4" s="1"/>
  <c r="K17" i="4"/>
  <c r="K19" i="4" s="1"/>
  <c r="K24" i="4" s="1"/>
  <c r="K29" i="4" s="1"/>
  <c r="J17" i="4"/>
  <c r="J19" i="4" s="1"/>
  <c r="J24" i="4" s="1"/>
  <c r="J29" i="4" s="1"/>
  <c r="I17" i="4"/>
  <c r="I19" i="4" s="1"/>
  <c r="I24" i="4" s="1"/>
  <c r="I29" i="4" s="1"/>
  <c r="H17" i="4"/>
  <c r="H19" i="4" s="1"/>
  <c r="H24" i="4" s="1"/>
  <c r="H29" i="4" s="1"/>
  <c r="G17" i="4"/>
  <c r="G19" i="4" s="1"/>
  <c r="G24" i="4" s="1"/>
  <c r="G29" i="4" s="1"/>
  <c r="F17" i="4"/>
  <c r="F19" i="4" s="1"/>
  <c r="F24" i="4" s="1"/>
  <c r="F29" i="4" s="1"/>
  <c r="Q14" i="4"/>
  <c r="Q19" i="4" s="1"/>
  <c r="Q24" i="4" s="1"/>
  <c r="Q29" i="4" s="1"/>
  <c r="M14" i="4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7" i="3"/>
  <c r="S17" i="3"/>
  <c r="Q17" i="3"/>
  <c r="P17" i="3"/>
  <c r="P19" i="3" s="1"/>
  <c r="P24" i="3" s="1"/>
  <c r="P29" i="3" s="1"/>
  <c r="O17" i="3"/>
  <c r="O19" i="3" s="1"/>
  <c r="O24" i="3" s="1"/>
  <c r="O29" i="3" s="1"/>
  <c r="N17" i="3"/>
  <c r="M17" i="3"/>
  <c r="L17" i="3"/>
  <c r="L19" i="3" s="1"/>
  <c r="L24" i="3" s="1"/>
  <c r="L29" i="3" s="1"/>
  <c r="K17" i="3"/>
  <c r="K19" i="3" s="1"/>
  <c r="K24" i="3" s="1"/>
  <c r="K29" i="3" s="1"/>
  <c r="J17" i="3"/>
  <c r="I17" i="3"/>
  <c r="I19" i="3" s="1"/>
  <c r="I24" i="3" s="1"/>
  <c r="I29" i="3" s="1"/>
  <c r="H17" i="3"/>
  <c r="G17" i="3"/>
  <c r="G19" i="3" s="1"/>
  <c r="G24" i="3" s="1"/>
  <c r="G29" i="3" s="1"/>
  <c r="F17" i="3"/>
  <c r="T19" i="3"/>
  <c r="T24" i="3" s="1"/>
  <c r="T29" i="3" s="1"/>
  <c r="S19" i="3"/>
  <c r="S24" i="3" s="1"/>
  <c r="S29" i="3" s="1"/>
  <c r="Q14" i="3"/>
  <c r="Q19" i="3" s="1"/>
  <c r="Q24" i="3" s="1"/>
  <c r="Q29" i="3" s="1"/>
  <c r="N19" i="3"/>
  <c r="N24" i="3" s="1"/>
  <c r="N29" i="3" s="1"/>
  <c r="J19" i="3"/>
  <c r="J24" i="3" s="1"/>
  <c r="J29" i="3" s="1"/>
  <c r="H19" i="3"/>
  <c r="H24" i="3" s="1"/>
  <c r="H29" i="3" s="1"/>
  <c r="F19" i="3"/>
  <c r="F24" i="3" s="1"/>
  <c r="F29" i="3" s="1"/>
  <c r="R14" i="4" l="1"/>
  <c r="U14" i="4" s="1"/>
  <c r="M19" i="4"/>
  <c r="R19" i="4" s="1"/>
  <c r="U19" i="4" s="1"/>
  <c r="M14" i="3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7" i="2"/>
  <c r="S17" i="2"/>
  <c r="Q17" i="2"/>
  <c r="P17" i="2"/>
  <c r="P19" i="2" s="1"/>
  <c r="P24" i="2" s="1"/>
  <c r="P29" i="2" s="1"/>
  <c r="O17" i="2"/>
  <c r="N17" i="2"/>
  <c r="N19" i="2" s="1"/>
  <c r="N24" i="2" s="1"/>
  <c r="N29" i="2" s="1"/>
  <c r="M17" i="2"/>
  <c r="L17" i="2"/>
  <c r="L19" i="2" s="1"/>
  <c r="L24" i="2" s="1"/>
  <c r="L29" i="2" s="1"/>
  <c r="K17" i="2"/>
  <c r="K19" i="2" s="1"/>
  <c r="K24" i="2" s="1"/>
  <c r="K29" i="2" s="1"/>
  <c r="J17" i="2"/>
  <c r="J19" i="2" s="1"/>
  <c r="J24" i="2" s="1"/>
  <c r="J29" i="2" s="1"/>
  <c r="I17" i="2"/>
  <c r="I19" i="2" s="1"/>
  <c r="I24" i="2" s="1"/>
  <c r="I29" i="2" s="1"/>
  <c r="H17" i="2"/>
  <c r="H19" i="2" s="1"/>
  <c r="H24" i="2" s="1"/>
  <c r="H29" i="2" s="1"/>
  <c r="G17" i="2"/>
  <c r="F17" i="2"/>
  <c r="F19" i="2" s="1"/>
  <c r="F24" i="2" s="1"/>
  <c r="F29" i="2" s="1"/>
  <c r="T19" i="2"/>
  <c r="T24" i="2" s="1"/>
  <c r="T29" i="2" s="1"/>
  <c r="S19" i="2"/>
  <c r="S24" i="2" s="1"/>
  <c r="S29" i="2" s="1"/>
  <c r="O19" i="2"/>
  <c r="O24" i="2" s="1"/>
  <c r="O29" i="2" s="1"/>
  <c r="G19" i="2"/>
  <c r="G24" i="2" s="1"/>
  <c r="G29" i="2" l="1"/>
  <c r="M24" i="4"/>
  <c r="R24" i="4" s="1"/>
  <c r="U24" i="4" s="1"/>
  <c r="R14" i="3"/>
  <c r="U14" i="3" s="1"/>
  <c r="M19" i="3"/>
  <c r="M14" i="2"/>
  <c r="Q19" i="2"/>
  <c r="Q24" i="2" s="1"/>
  <c r="Q29" i="2" s="1"/>
  <c r="Q27" i="1"/>
  <c r="Q22" i="1"/>
  <c r="Q17" i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P17" i="1"/>
  <c r="P19" i="1" s="1"/>
  <c r="L17" i="1"/>
  <c r="K17" i="1"/>
  <c r="I17" i="1"/>
  <c r="H17" i="1"/>
  <c r="G17" i="1"/>
  <c r="F17" i="1"/>
  <c r="O17" i="1"/>
  <c r="O19" i="1" s="1"/>
  <c r="J17" i="1"/>
  <c r="T17" i="1"/>
  <c r="T19" i="1" s="1"/>
  <c r="S17" i="1"/>
  <c r="S19" i="1" s="1"/>
  <c r="M29" i="4" l="1"/>
  <c r="R29" i="4" s="1"/>
  <c r="U29" i="4" s="1"/>
  <c r="R19" i="3"/>
  <c r="U19" i="3" s="1"/>
  <c r="M24" i="3"/>
  <c r="M19" i="2"/>
  <c r="R14" i="2"/>
  <c r="U14" i="2" s="1"/>
  <c r="N19" i="1"/>
  <c r="L19" i="1"/>
  <c r="K19" i="1"/>
  <c r="S24" i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R24" i="3" l="1"/>
  <c r="U24" i="3" s="1"/>
  <c r="M29" i="3"/>
  <c r="R29" i="3" s="1"/>
  <c r="U29" i="3" s="1"/>
  <c r="M24" i="2"/>
  <c r="R19" i="2"/>
  <c r="U19" i="2" s="1"/>
  <c r="M14" i="1"/>
  <c r="F19" i="1"/>
  <c r="F24" i="1" s="1"/>
  <c r="F29" i="1" s="1"/>
  <c r="M29" i="2" l="1"/>
  <c r="R29" i="2" s="1"/>
  <c r="U29" i="2" s="1"/>
  <c r="R24" i="2"/>
  <c r="U24" i="2" s="1"/>
  <c r="R14" i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<sst xmlns="http://schemas.openxmlformats.org/spreadsheetml/2006/main" count="368" uniqueCount="80">
  <si>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</si>
  <si>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</si>
  <si>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</si>
  <si>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</si>
  <si>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</si>
  <si>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</si>
  <si>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</si>
  <si>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</si>
  <si>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</si>
  <si>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</si>
  <si>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</si>
  <si>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</si>
  <si>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</si>
  <si>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</si>
  <si>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</si>
  <si>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</si>
  <si>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</si>
  <si>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</si>
  <si>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</si>
  <si>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</si>
  <si>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</si>
  <si>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</si>
  <si>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</si>
  <si>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</si>
  <si>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</si>
  <si>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</si>
  <si>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</si>
  <si>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</si>
  <si>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</si>
  <si>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</si>
  <si>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</si>
  <si>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</si>
  <si>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</si>
  <si>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</si>
  <si>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</si>
  <si>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</si>
  <si>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</si>
  <si>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</si>
  <si>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</si>
  <si>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</si>
  <si>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</si>
  <si>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</si>
  <si>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</si>
  <si>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</si>
  <si>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</si>
  <si>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</si>
  <si>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</si>
  <si>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</si>
  <si>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</si>
  <si>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</si>
  <si>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</si>
  <si>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</si>
  <si>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</si>
  <si>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</si>
  <si>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</si>
  <si>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</si>
  <si>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</si>
  <si>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</si>
  <si>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</si>
  <si>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</si>
  <si>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</si>
  <si>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</si>
  <si>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</si>
  <si>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I/20</t>
  </si>
  <si>
    <t>pátek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</si>
  <si>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</si>
  <si>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</si>
  <si>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</si>
  <si>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</si>
  <si>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</si>
  <si>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Silnice I. Třídy, E</t>
  </si>
  <si>
    <t>-</t>
  </si>
  <si>
    <t>E</t>
  </si>
  <si>
    <t>S</t>
  </si>
  <si>
    <t>2-5090</t>
  </si>
  <si>
    <t>pondělí</t>
  </si>
  <si>
    <t>Protokol pro výpočet odhadu denní, týdenní a roční intenzity motorové dopravy podle TP 189</t>
  </si>
  <si>
    <t>leden</t>
  </si>
  <si>
    <t>zimní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</si>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</sst>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49" fontId="2" fillId="4" borderId="37" xfId="0" applyNumberFormat="1" applyFont="1" applyFill="1" applyBorder="1" applyAlignment="1">
      <alignment horizontal="left" vertical="center"/>
    </xf>
    <xf numFmtId="49" fontId="2" fillId="4" borderId="51" xfId="0" applyNumberFormat="1" applyFont="1" applyFill="1" applyBorder="1" applyAlignment="1">
      <alignment horizontal="left" vertical="center"/>
    </xf>
    <xf numFmtId="49" fontId="2" fillId="4" borderId="52" xfId="0" applyNumberFormat="1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F8" sqref="F8:U8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76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0"/>
      <c r="D3" s="113" t="s">
        <v>63</v>
      </c>
      <c r="E3" s="114"/>
      <c r="F3" s="68" t="s">
        <v>13</v>
      </c>
      <c r="G3" s="69"/>
      <c r="H3" s="69"/>
      <c r="I3" s="70"/>
      <c r="J3" s="77" t="s">
        <v>74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9"/>
    </row>
    <row r="4" spans="2:21" s="3" customFormat="1" ht="24" customHeight="1" x14ac:dyDescent="0.25">
      <c r="B4" s="5" t="s">
        <v>1</v>
      </c>
      <c r="C4" s="6"/>
      <c r="D4" s="115">
        <v>43840</v>
      </c>
      <c r="E4" s="116"/>
      <c r="F4" s="71" t="s">
        <v>14</v>
      </c>
      <c r="G4" s="72"/>
      <c r="H4" s="72"/>
      <c r="I4" s="73"/>
      <c r="J4" s="80" t="s">
        <v>64</v>
      </c>
      <c r="K4" s="81"/>
      <c r="L4" s="81"/>
      <c r="M4" s="81"/>
      <c r="N4" s="81"/>
      <c r="O4" s="81"/>
      <c r="P4" s="81"/>
      <c r="Q4" s="81"/>
      <c r="R4" s="81"/>
      <c r="S4" s="81"/>
      <c r="T4" s="81"/>
      <c r="U4" s="82"/>
    </row>
    <row r="5" spans="2:21" s="3" customFormat="1" ht="24" customHeight="1" x14ac:dyDescent="0.25">
      <c r="B5" s="7" t="s">
        <v>2</v>
      </c>
      <c r="C5" s="8"/>
      <c r="D5" s="167" t="s">
        <v>77</v>
      </c>
      <c r="E5" s="168"/>
      <c r="F5" s="74" t="s">
        <v>15</v>
      </c>
      <c r="G5" s="75"/>
      <c r="H5" s="75"/>
      <c r="I5" s="76"/>
      <c r="J5" s="83" t="s">
        <v>78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5"/>
    </row>
    <row r="6" spans="2:21" s="3" customFormat="1" ht="24" customHeight="1" thickBot="1" x14ac:dyDescent="0.3">
      <c r="B6" s="9" t="s">
        <v>3</v>
      </c>
      <c r="C6" s="10"/>
      <c r="D6" s="164" t="s">
        <v>65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68" t="s">
        <v>16</v>
      </c>
      <c r="G7" s="69"/>
      <c r="H7" s="69"/>
      <c r="I7" s="70"/>
      <c r="J7" s="86">
        <v>43843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8"/>
    </row>
    <row r="8" spans="2:21" s="3" customFormat="1" ht="24" customHeight="1" x14ac:dyDescent="0.25">
      <c r="B8" s="18">
        <v>1</v>
      </c>
      <c r="C8" s="176" t="s">
        <v>6</v>
      </c>
      <c r="D8" s="177"/>
      <c r="E8" s="178"/>
      <c r="F8" s="150" t="s">
        <v>70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14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14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20">
        <v>4</v>
      </c>
      <c r="C11" s="172" t="s">
        <v>9</v>
      </c>
      <c r="D11" s="173"/>
      <c r="E11" s="174"/>
      <c r="F11" s="156" t="s">
        <v>72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3"/>
      <c r="D12" s="63"/>
      <c r="E12" s="64"/>
      <c r="F12" s="132" t="s">
        <v>19</v>
      </c>
      <c r="G12" s="133"/>
      <c r="H12" s="133"/>
      <c r="I12" s="133"/>
      <c r="J12" s="133"/>
      <c r="K12" s="133"/>
      <c r="L12" s="134"/>
      <c r="M12" s="29" t="s">
        <v>19</v>
      </c>
      <c r="N12" s="19" t="s">
        <v>21</v>
      </c>
      <c r="O12" s="132" t="s">
        <v>20</v>
      </c>
      <c r="P12" s="134"/>
      <c r="Q12" s="30" t="s">
        <v>20</v>
      </c>
      <c r="R12" s="28" t="s">
        <v>61</v>
      </c>
      <c r="S12" s="97" t="s">
        <v>17</v>
      </c>
      <c r="T12" s="97" t="s">
        <v>18</v>
      </c>
      <c r="U12" s="179" t="s">
        <v>73</v>
      </c>
    </row>
    <row r="13" spans="2:21" s="3" customFormat="1" ht="18" customHeight="1" x14ac:dyDescent="0.25">
      <c r="B13" s="110"/>
      <c r="C13" s="66"/>
      <c r="D13" s="66"/>
      <c r="E13" s="6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69</v>
      </c>
      <c r="N13" s="13" t="s">
        <v>60</v>
      </c>
      <c r="O13" s="13" t="s">
        <v>20</v>
      </c>
      <c r="P13" s="13" t="s">
        <v>59</v>
      </c>
      <c r="Q13" s="25" t="s">
        <v>69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89">
        <v>822</v>
      </c>
      <c r="G14" s="89">
        <v>258</v>
      </c>
      <c r="H14" s="89">
        <v>80</v>
      </c>
      <c r="I14" s="89">
        <v>138</v>
      </c>
      <c r="J14" s="89">
        <v>111</v>
      </c>
      <c r="K14" s="89">
        <v>1</v>
      </c>
      <c r="L14" s="89">
        <v>0</v>
      </c>
      <c r="M14" s="89">
        <f>SUM(F14:L15)</f>
        <v>1410</v>
      </c>
      <c r="N14" s="89">
        <v>815</v>
      </c>
      <c r="O14" s="89">
        <v>46</v>
      </c>
      <c r="P14" s="89">
        <v>0</v>
      </c>
      <c r="Q14" s="89">
        <f>SUM(O14:P15)</f>
        <v>46</v>
      </c>
      <c r="R14" s="89">
        <f>SUM(M14,N14,Q14)</f>
        <v>2271</v>
      </c>
      <c r="S14" s="171">
        <v>3758</v>
      </c>
      <c r="T14" s="89">
        <v>9</v>
      </c>
      <c r="U14" s="117">
        <f>SUM(R14:T15)</f>
        <v>6038</v>
      </c>
    </row>
    <row r="15" spans="2:21" s="4" customFormat="1" ht="24" customHeight="1" x14ac:dyDescent="0.25">
      <c r="B15" s="119"/>
      <c r="C15" s="128"/>
      <c r="D15" s="129"/>
      <c r="E15" s="26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1"/>
      <c r="T15" s="89"/>
      <c r="U15" s="117"/>
    </row>
    <row r="16" spans="2:21" s="4" customFormat="1" ht="24" customHeight="1" x14ac:dyDescent="0.25">
      <c r="B16" s="22"/>
      <c r="C16" s="23"/>
      <c r="D16" s="27"/>
      <c r="E16" s="24" t="s">
        <v>66</v>
      </c>
      <c r="F16" s="54">
        <f>6.72+7.61+7.9+7.81+7.25+6.65+5.73+4.69</f>
        <v>54.36</v>
      </c>
      <c r="G16" s="54">
        <f t="shared" ref="G16:L16" si="0">6.72+7.61+7.9+7.81+7.25+6.65+5.73+4.69</f>
        <v>54.36</v>
      </c>
      <c r="H16" s="54">
        <f t="shared" si="0"/>
        <v>54.36</v>
      </c>
      <c r="I16" s="54">
        <f t="shared" si="0"/>
        <v>54.36</v>
      </c>
      <c r="J16" s="54">
        <f t="shared" si="0"/>
        <v>54.36</v>
      </c>
      <c r="K16" s="54">
        <f t="shared" si="0"/>
        <v>54.36</v>
      </c>
      <c r="L16" s="54">
        <f t="shared" si="0"/>
        <v>54.36</v>
      </c>
      <c r="M16" s="54">
        <f>6.72+7.61+7.9+7.81+7.25+6.65+5.73+4.69</f>
        <v>54.36</v>
      </c>
      <c r="N16" s="54">
        <f>5.49+6.07+6.47+6.67+6.53+6.33+6.06+5.45</f>
        <v>49.070000000000007</v>
      </c>
      <c r="O16" s="54">
        <f>7.48+6.34+5.82+5.27+6.74+8.18+6.67+6.23</f>
        <v>52.730000000000004</v>
      </c>
      <c r="P16" s="54">
        <f>7.48+6.34+5.82+5.27+6.74+8.18+6.67+6.23</f>
        <v>52.730000000000004</v>
      </c>
      <c r="Q16" s="54">
        <f>7.48+6.34+5.82+5.27+6.74+8.18+6.67+6.23</f>
        <v>52.730000000000004</v>
      </c>
      <c r="R16" s="54"/>
      <c r="S16" s="53">
        <f>6.84+6.64+6.18+5.86+6.6+7.59+8.12+7.68</f>
        <v>55.509999999999991</v>
      </c>
      <c r="T16" s="54">
        <f>7.09+7.54+6.11+5.38+6.47+7.69+7.61+7.17</f>
        <v>55.059999999999995</v>
      </c>
      <c r="U16" s="50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100">
        <f t="shared" ref="F17:Q17" si="1">100/F16</f>
        <v>1.8395879323031641</v>
      </c>
      <c r="G17" s="100">
        <f t="shared" si="1"/>
        <v>1.8395879323031641</v>
      </c>
      <c r="H17" s="100">
        <f t="shared" si="1"/>
        <v>1.8395879323031641</v>
      </c>
      <c r="I17" s="100">
        <f t="shared" si="1"/>
        <v>1.8395879323031641</v>
      </c>
      <c r="J17" s="100">
        <f t="shared" si="1"/>
        <v>1.8395879323031641</v>
      </c>
      <c r="K17" s="100">
        <f t="shared" si="1"/>
        <v>1.8395879323031641</v>
      </c>
      <c r="L17" s="100">
        <f t="shared" si="1"/>
        <v>1.8395879323031641</v>
      </c>
      <c r="M17" s="100">
        <f t="shared" si="1"/>
        <v>1.8395879323031641</v>
      </c>
      <c r="N17" s="100">
        <f t="shared" si="1"/>
        <v>2.037905033625433</v>
      </c>
      <c r="O17" s="100">
        <f t="shared" si="1"/>
        <v>1.8964536317087046</v>
      </c>
      <c r="P17" s="100">
        <f t="shared" si="1"/>
        <v>1.8964536317087046</v>
      </c>
      <c r="Q17" s="100">
        <f t="shared" si="1"/>
        <v>1.8964536317087046</v>
      </c>
      <c r="R17" s="90"/>
      <c r="S17" s="100">
        <f>100/S16</f>
        <v>1.8014772113132771</v>
      </c>
      <c r="T17" s="100">
        <f>100/T16</f>
        <v>1.8162005085361426</v>
      </c>
      <c r="U17" s="159"/>
    </row>
    <row r="18" spans="2:21" s="4" customFormat="1" ht="24" customHeight="1" x14ac:dyDescent="0.25">
      <c r="B18" s="119"/>
      <c r="C18" s="128"/>
      <c r="D18" s="145"/>
      <c r="E18" s="24" t="s">
        <v>22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90"/>
      <c r="S18" s="100"/>
      <c r="T18" s="10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9">
        <f t="shared" ref="F19:P19" si="2">F14*F17</f>
        <v>1512.141280353201</v>
      </c>
      <c r="G19" s="99">
        <f t="shared" si="2"/>
        <v>474.61368653421636</v>
      </c>
      <c r="H19" s="99">
        <f t="shared" si="2"/>
        <v>147.16703458425312</v>
      </c>
      <c r="I19" s="99">
        <f t="shared" si="2"/>
        <v>253.86313465783664</v>
      </c>
      <c r="J19" s="99">
        <f t="shared" si="2"/>
        <v>204.19426048565123</v>
      </c>
      <c r="K19" s="99">
        <f t="shared" si="2"/>
        <v>1.8395879323031641</v>
      </c>
      <c r="L19" s="99">
        <f t="shared" si="2"/>
        <v>0</v>
      </c>
      <c r="M19" s="99">
        <f t="shared" ref="M19" si="3">M14*M17</f>
        <v>2593.8189845474612</v>
      </c>
      <c r="N19" s="99">
        <f t="shared" si="2"/>
        <v>1660.8926024047278</v>
      </c>
      <c r="O19" s="99">
        <f t="shared" si="2"/>
        <v>87.23686705860041</v>
      </c>
      <c r="P19" s="99">
        <f t="shared" si="2"/>
        <v>0</v>
      </c>
      <c r="Q19" s="99">
        <f t="shared" ref="Q19" si="4">Q14*Q17</f>
        <v>87.23686705860041</v>
      </c>
      <c r="R19" s="91">
        <f>SUM(M19,N19,Q19)</f>
        <v>4341.9484540107896</v>
      </c>
      <c r="S19" s="99">
        <f>S14*S17</f>
        <v>6769.9513601152958</v>
      </c>
      <c r="T19" s="99">
        <f>T14*T17</f>
        <v>16.345804576825284</v>
      </c>
      <c r="U19" s="148">
        <f>SUM(R19:T20)</f>
        <v>11128.245618702911</v>
      </c>
    </row>
    <row r="20" spans="2:21" s="4" customFormat="1" ht="24" customHeight="1" x14ac:dyDescent="0.25">
      <c r="B20" s="119"/>
      <c r="C20" s="128"/>
      <c r="D20" s="145"/>
      <c r="E20" s="26" t="s">
        <v>24</v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1"/>
      <c r="S20" s="99"/>
      <c r="T20" s="99"/>
      <c r="U20" s="148"/>
    </row>
    <row r="21" spans="2:21" s="4" customFormat="1" ht="24" customHeight="1" x14ac:dyDescent="0.25">
      <c r="B21" s="22"/>
      <c r="C21" s="23"/>
      <c r="D21" s="27"/>
      <c r="E21" s="24" t="s">
        <v>67</v>
      </c>
      <c r="F21" s="49">
        <v>123.8</v>
      </c>
      <c r="G21" s="49">
        <v>123.8</v>
      </c>
      <c r="H21" s="49">
        <v>123.8</v>
      </c>
      <c r="I21" s="49">
        <v>123.8</v>
      </c>
      <c r="J21" s="49">
        <v>123.8</v>
      </c>
      <c r="K21" s="49">
        <v>123.8</v>
      </c>
      <c r="L21" s="49">
        <v>123.8</v>
      </c>
      <c r="M21" s="49">
        <v>123.8</v>
      </c>
      <c r="N21" s="49">
        <v>117.6</v>
      </c>
      <c r="O21" s="49">
        <v>126.5</v>
      </c>
      <c r="P21" s="49">
        <v>126.5</v>
      </c>
      <c r="Q21" s="49">
        <v>126.5</v>
      </c>
      <c r="R21" s="53"/>
      <c r="S21" s="49">
        <v>119.4</v>
      </c>
      <c r="T21" s="49">
        <v>113.4</v>
      </c>
      <c r="U21" s="52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4">
        <f>100/F21</f>
        <v>0.80775444264943463</v>
      </c>
      <c r="G22" s="94">
        <f>100/G21</f>
        <v>0.80775444264943463</v>
      </c>
      <c r="H22" s="94">
        <f t="shared" ref="H22:T22" si="5">100/H21</f>
        <v>0.80775444264943463</v>
      </c>
      <c r="I22" s="94">
        <f t="shared" si="5"/>
        <v>0.80775444264943463</v>
      </c>
      <c r="J22" s="94">
        <f t="shared" si="5"/>
        <v>0.80775444264943463</v>
      </c>
      <c r="K22" s="94">
        <f t="shared" si="5"/>
        <v>0.80775444264943463</v>
      </c>
      <c r="L22" s="94">
        <f t="shared" si="5"/>
        <v>0.80775444264943463</v>
      </c>
      <c r="M22" s="94">
        <f t="shared" si="5"/>
        <v>0.80775444264943463</v>
      </c>
      <c r="N22" s="94">
        <f t="shared" si="5"/>
        <v>0.85034013605442182</v>
      </c>
      <c r="O22" s="94">
        <f t="shared" si="5"/>
        <v>0.79051383399209485</v>
      </c>
      <c r="P22" s="94">
        <f t="shared" si="5"/>
        <v>0.79051383399209485</v>
      </c>
      <c r="Q22" s="94">
        <f t="shared" si="5"/>
        <v>0.79051383399209485</v>
      </c>
      <c r="R22" s="92"/>
      <c r="S22" s="94">
        <f t="shared" si="5"/>
        <v>0.83752093802345051</v>
      </c>
      <c r="T22" s="94">
        <f t="shared" si="5"/>
        <v>0.88183421516754845</v>
      </c>
      <c r="U22" s="149"/>
    </row>
    <row r="23" spans="2:21" s="4" customFormat="1" ht="24" customHeight="1" x14ac:dyDescent="0.25">
      <c r="B23" s="119"/>
      <c r="C23" s="128"/>
      <c r="D23" s="145"/>
      <c r="E23" s="26" t="s">
        <v>22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2"/>
      <c r="S23" s="94"/>
      <c r="T23" s="94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55">
        <f>F19*F22</f>
        <v>1221.4388371189023</v>
      </c>
      <c r="G24" s="55">
        <f>G19*G22</f>
        <v>383.3713138402394</v>
      </c>
      <c r="H24" s="55">
        <f t="shared" ref="H24:T24" si="6">H19*H22</f>
        <v>118.87482599697344</v>
      </c>
      <c r="I24" s="55">
        <f t="shared" si="6"/>
        <v>205.05907484477922</v>
      </c>
      <c r="J24" s="55">
        <f t="shared" si="6"/>
        <v>164.93882107080069</v>
      </c>
      <c r="K24" s="55">
        <f t="shared" si="6"/>
        <v>1.4859353249621683</v>
      </c>
      <c r="L24" s="55">
        <f t="shared" si="6"/>
        <v>0</v>
      </c>
      <c r="M24" s="55">
        <f t="shared" ref="M24" si="7">M19*M22</f>
        <v>2095.1688081966572</v>
      </c>
      <c r="N24" s="55">
        <f t="shared" si="6"/>
        <v>1412.323641500619</v>
      </c>
      <c r="O24" s="55">
        <f t="shared" si="6"/>
        <v>68.961950243952899</v>
      </c>
      <c r="P24" s="55">
        <f t="shared" si="6"/>
        <v>0</v>
      </c>
      <c r="Q24" s="55">
        <f t="shared" ref="Q24" si="8">Q19*Q22</f>
        <v>68.961950243952899</v>
      </c>
      <c r="R24" s="93">
        <f>SUM(M24,N24,Q24)</f>
        <v>3576.454399941229</v>
      </c>
      <c r="S24" s="55">
        <f t="shared" si="6"/>
        <v>5669.9760134968974</v>
      </c>
      <c r="T24" s="55">
        <f t="shared" si="6"/>
        <v>14.414289750286846</v>
      </c>
      <c r="U24" s="147">
        <f>SUM(R24:T25)</f>
        <v>9260.8447031884134</v>
      </c>
    </row>
    <row r="25" spans="2:21" s="4" customFormat="1" ht="24" customHeight="1" x14ac:dyDescent="0.25">
      <c r="B25" s="119"/>
      <c r="C25" s="128"/>
      <c r="D25" s="145"/>
      <c r="E25" s="26" t="s">
        <v>24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93"/>
      <c r="S25" s="55"/>
      <c r="T25" s="55"/>
      <c r="U25" s="147"/>
    </row>
    <row r="26" spans="2:21" s="4" customFormat="1" ht="24" customHeight="1" x14ac:dyDescent="0.25">
      <c r="B26" s="22"/>
      <c r="C26" s="23"/>
      <c r="D26" s="27"/>
      <c r="E26" s="24" t="s">
        <v>68</v>
      </c>
      <c r="F26" s="51">
        <v>83.4</v>
      </c>
      <c r="G26" s="51">
        <v>83.4</v>
      </c>
      <c r="H26" s="51">
        <v>83.4</v>
      </c>
      <c r="I26" s="51">
        <v>83.4</v>
      </c>
      <c r="J26" s="51">
        <v>83.4</v>
      </c>
      <c r="K26" s="51">
        <v>83.4</v>
      </c>
      <c r="L26" s="51">
        <v>83.4</v>
      </c>
      <c r="M26" s="51">
        <v>83.4</v>
      </c>
      <c r="N26" s="51">
        <v>87.5</v>
      </c>
      <c r="O26" s="51">
        <v>85.3</v>
      </c>
      <c r="P26" s="51">
        <v>85.3</v>
      </c>
      <c r="Q26" s="51">
        <v>85.3</v>
      </c>
      <c r="R26" s="54"/>
      <c r="S26" s="49">
        <v>81.7</v>
      </c>
      <c r="T26" s="51">
        <v>19.600000000000001</v>
      </c>
      <c r="U26" s="50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4">
        <f>100/F26</f>
        <v>1.199040767386091</v>
      </c>
      <c r="G27" s="94">
        <f t="shared" ref="G27:T27" si="9">100/G26</f>
        <v>1.199040767386091</v>
      </c>
      <c r="H27" s="94">
        <f t="shared" si="9"/>
        <v>1.199040767386091</v>
      </c>
      <c r="I27" s="94">
        <f t="shared" si="9"/>
        <v>1.199040767386091</v>
      </c>
      <c r="J27" s="94">
        <f t="shared" si="9"/>
        <v>1.199040767386091</v>
      </c>
      <c r="K27" s="94">
        <f t="shared" si="9"/>
        <v>1.199040767386091</v>
      </c>
      <c r="L27" s="94">
        <f t="shared" si="9"/>
        <v>1.199040767386091</v>
      </c>
      <c r="M27" s="94">
        <f t="shared" si="9"/>
        <v>1.199040767386091</v>
      </c>
      <c r="N27" s="94">
        <f t="shared" si="9"/>
        <v>1.1428571428571428</v>
      </c>
      <c r="O27" s="94">
        <f t="shared" si="9"/>
        <v>1.1723329425556859</v>
      </c>
      <c r="P27" s="94">
        <f t="shared" si="9"/>
        <v>1.1723329425556859</v>
      </c>
      <c r="Q27" s="94">
        <f t="shared" si="9"/>
        <v>1.1723329425556859</v>
      </c>
      <c r="R27" s="94"/>
      <c r="S27" s="94">
        <f t="shared" si="9"/>
        <v>1.2239902080783354</v>
      </c>
      <c r="T27" s="94">
        <f t="shared" si="9"/>
        <v>5.1020408163265305</v>
      </c>
      <c r="U27" s="149"/>
    </row>
    <row r="28" spans="2:21" s="4" customFormat="1" ht="24" customHeight="1" x14ac:dyDescent="0.25">
      <c r="B28" s="119"/>
      <c r="C28" s="128"/>
      <c r="D28" s="145"/>
      <c r="E28" s="26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1464.5549605742233</v>
      </c>
      <c r="G29" s="96">
        <f t="shared" ref="G29:T29" si="10">G24*G27</f>
        <v>459.67783434081457</v>
      </c>
      <c r="H29" s="96">
        <f t="shared" si="10"/>
        <v>142.53576258629909</v>
      </c>
      <c r="I29" s="96">
        <f t="shared" si="10"/>
        <v>245.87419046136594</v>
      </c>
      <c r="J29" s="96">
        <f t="shared" si="10"/>
        <v>197.76837058849</v>
      </c>
      <c r="K29" s="96">
        <f t="shared" si="10"/>
        <v>1.7816970323287387</v>
      </c>
      <c r="L29" s="96">
        <f t="shared" si="10"/>
        <v>0</v>
      </c>
      <c r="M29" s="96">
        <f t="shared" ref="M29" si="11">M24*M27</f>
        <v>2512.1928155835217</v>
      </c>
      <c r="N29" s="96">
        <f t="shared" si="10"/>
        <v>1614.0841617149931</v>
      </c>
      <c r="O29" s="96">
        <f t="shared" si="10"/>
        <v>80.846366053872103</v>
      </c>
      <c r="P29" s="96">
        <f t="shared" si="10"/>
        <v>0</v>
      </c>
      <c r="Q29" s="96">
        <f t="shared" ref="Q29" si="12">Q24*Q27</f>
        <v>80.846366053872103</v>
      </c>
      <c r="R29" s="95">
        <f>SUM(M29,N29,Q29)</f>
        <v>4207.1233433523867</v>
      </c>
      <c r="S29" s="96">
        <f t="shared" si="10"/>
        <v>6939.9951205592379</v>
      </c>
      <c r="T29" s="96">
        <f t="shared" si="10"/>
        <v>73.542294644320648</v>
      </c>
      <c r="U29" s="146">
        <f>SUM(R29:T30)</f>
        <v>11220.660758555947</v>
      </c>
    </row>
    <row r="30" spans="2:21" s="4" customFormat="1" ht="24" customHeight="1" x14ac:dyDescent="0.25">
      <c r="B30" s="119"/>
      <c r="C30" s="128"/>
      <c r="D30" s="145"/>
      <c r="E30" s="26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6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59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2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4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5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7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6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8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1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17" t="s">
        <v>50</v>
      </c>
      <c r="F41" s="62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4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7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6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8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59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1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76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0"/>
      <c r="D3" s="113" t="s">
        <v>63</v>
      </c>
      <c r="E3" s="114"/>
      <c r="F3" s="68" t="s">
        <v>13</v>
      </c>
      <c r="G3" s="69"/>
      <c r="H3" s="69"/>
      <c r="I3" s="70"/>
      <c r="J3" s="77" t="s">
        <v>74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9"/>
    </row>
    <row r="4" spans="2:21" s="3" customFormat="1" ht="24" customHeight="1" x14ac:dyDescent="0.25">
      <c r="B4" s="5" t="s">
        <v>1</v>
      </c>
      <c r="C4" s="6"/>
      <c r="D4" s="115">
        <v>43850</v>
      </c>
      <c r="E4" s="116"/>
      <c r="F4" s="71" t="s">
        <v>14</v>
      </c>
      <c r="G4" s="72"/>
      <c r="H4" s="72"/>
      <c r="I4" s="73"/>
      <c r="J4" s="80" t="s">
        <v>75</v>
      </c>
      <c r="K4" s="81"/>
      <c r="L4" s="81"/>
      <c r="M4" s="81"/>
      <c r="N4" s="81"/>
      <c r="O4" s="81"/>
      <c r="P4" s="81"/>
      <c r="Q4" s="81"/>
      <c r="R4" s="81"/>
      <c r="S4" s="81"/>
      <c r="T4" s="81"/>
      <c r="U4" s="82"/>
    </row>
    <row r="5" spans="2:21" s="3" customFormat="1" ht="24" customHeight="1" x14ac:dyDescent="0.25">
      <c r="B5" s="7" t="s">
        <v>2</v>
      </c>
      <c r="C5" s="8"/>
      <c r="D5" s="167" t="s">
        <v>77</v>
      </c>
      <c r="E5" s="168"/>
      <c r="F5" s="74" t="s">
        <v>15</v>
      </c>
      <c r="G5" s="75"/>
      <c r="H5" s="75"/>
      <c r="I5" s="76"/>
      <c r="J5" s="83" t="s">
        <v>78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5"/>
    </row>
    <row r="6" spans="2:21" s="3" customFormat="1" ht="24" customHeight="1" thickBot="1" x14ac:dyDescent="0.3">
      <c r="B6" s="9" t="s">
        <v>3</v>
      </c>
      <c r="C6" s="10"/>
      <c r="D6" s="164" t="s">
        <v>65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68" t="s">
        <v>16</v>
      </c>
      <c r="G7" s="69"/>
      <c r="H7" s="69"/>
      <c r="I7" s="70"/>
      <c r="J7" s="86">
        <v>43852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8"/>
    </row>
    <row r="8" spans="2:21" s="3" customFormat="1" ht="24" customHeight="1" x14ac:dyDescent="0.25">
      <c r="B8" s="38">
        <v>1</v>
      </c>
      <c r="C8" s="176" t="s">
        <v>6</v>
      </c>
      <c r="D8" s="177"/>
      <c r="E8" s="178"/>
      <c r="F8" s="150" t="s">
        <v>70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32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32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33">
        <v>4</v>
      </c>
      <c r="C11" s="172" t="s">
        <v>9</v>
      </c>
      <c r="D11" s="173"/>
      <c r="E11" s="174"/>
      <c r="F11" s="156" t="s">
        <v>72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3"/>
      <c r="D12" s="63"/>
      <c r="E12" s="64"/>
      <c r="F12" s="132" t="s">
        <v>19</v>
      </c>
      <c r="G12" s="133"/>
      <c r="H12" s="133"/>
      <c r="I12" s="133"/>
      <c r="J12" s="133"/>
      <c r="K12" s="133"/>
      <c r="L12" s="134"/>
      <c r="M12" s="37" t="s">
        <v>19</v>
      </c>
      <c r="N12" s="19" t="s">
        <v>21</v>
      </c>
      <c r="O12" s="132" t="s">
        <v>20</v>
      </c>
      <c r="P12" s="134"/>
      <c r="Q12" s="36" t="s">
        <v>20</v>
      </c>
      <c r="R12" s="35" t="s">
        <v>61</v>
      </c>
      <c r="S12" s="97" t="s">
        <v>17</v>
      </c>
      <c r="T12" s="97" t="s">
        <v>18</v>
      </c>
      <c r="U12" s="179" t="s">
        <v>73</v>
      </c>
    </row>
    <row r="13" spans="2:21" s="3" customFormat="1" ht="18" customHeight="1" x14ac:dyDescent="0.25">
      <c r="B13" s="110"/>
      <c r="C13" s="66"/>
      <c r="D13" s="66"/>
      <c r="E13" s="6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69</v>
      </c>
      <c r="N13" s="13" t="s">
        <v>60</v>
      </c>
      <c r="O13" s="13" t="s">
        <v>20</v>
      </c>
      <c r="P13" s="13" t="s">
        <v>59</v>
      </c>
      <c r="Q13" s="25" t="s">
        <v>69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89">
        <v>1035</v>
      </c>
      <c r="G14" s="89">
        <v>200</v>
      </c>
      <c r="H14" s="89">
        <v>49</v>
      </c>
      <c r="I14" s="89">
        <v>89</v>
      </c>
      <c r="J14" s="89">
        <v>73</v>
      </c>
      <c r="K14" s="89">
        <v>0</v>
      </c>
      <c r="L14" s="89">
        <v>0</v>
      </c>
      <c r="M14" s="89">
        <f>SUM(F14:L15)</f>
        <v>1446</v>
      </c>
      <c r="N14" s="89">
        <v>972</v>
      </c>
      <c r="O14" s="89">
        <v>72</v>
      </c>
      <c r="P14" s="89">
        <v>0</v>
      </c>
      <c r="Q14" s="89">
        <f>SUM(O14:P15)</f>
        <v>72</v>
      </c>
      <c r="R14" s="89">
        <f>SUM(M14,N14,Q14)</f>
        <v>2490</v>
      </c>
      <c r="S14" s="171">
        <v>4097</v>
      </c>
      <c r="T14" s="89">
        <v>1</v>
      </c>
      <c r="U14" s="117">
        <f>SUM(R14:T15)</f>
        <v>6588</v>
      </c>
    </row>
    <row r="15" spans="2:21" s="4" customFormat="1" ht="24" customHeight="1" x14ac:dyDescent="0.25">
      <c r="B15" s="119"/>
      <c r="C15" s="128"/>
      <c r="D15" s="129"/>
      <c r="E15" s="31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1"/>
      <c r="T15" s="89"/>
      <c r="U15" s="117"/>
    </row>
    <row r="16" spans="2:21" s="4" customFormat="1" ht="24" customHeight="1" x14ac:dyDescent="0.25">
      <c r="B16" s="32"/>
      <c r="C16" s="34"/>
      <c r="D16" s="27"/>
      <c r="E16" s="39" t="s">
        <v>66</v>
      </c>
      <c r="F16" s="54">
        <f>6.72+7.61+7.9+7.81+7.25+6.65+5.73+4.69</f>
        <v>54.36</v>
      </c>
      <c r="G16" s="54">
        <f t="shared" ref="G16:L16" si="0">6.72+7.61+7.9+7.81+7.25+6.65+5.73+4.69</f>
        <v>54.36</v>
      </c>
      <c r="H16" s="54">
        <f t="shared" si="0"/>
        <v>54.36</v>
      </c>
      <c r="I16" s="54">
        <f t="shared" si="0"/>
        <v>54.36</v>
      </c>
      <c r="J16" s="54">
        <f t="shared" si="0"/>
        <v>54.36</v>
      </c>
      <c r="K16" s="54">
        <f t="shared" si="0"/>
        <v>54.36</v>
      </c>
      <c r="L16" s="54">
        <f t="shared" si="0"/>
        <v>54.36</v>
      </c>
      <c r="M16" s="54">
        <f>6.72+7.61+7.9+7.81+7.25+6.65+5.73+4.69</f>
        <v>54.36</v>
      </c>
      <c r="N16" s="54">
        <f>5.49+6.07+6.47+6.67+6.53+6.33+6.06+5.45</f>
        <v>49.070000000000007</v>
      </c>
      <c r="O16" s="54">
        <f>7.48+6.34+5.82+5.27+6.74+8.18+6.67+6.23</f>
        <v>52.730000000000004</v>
      </c>
      <c r="P16" s="54">
        <f>7.48+6.34+5.82+5.27+6.74+8.18+6.67+6.23</f>
        <v>52.730000000000004</v>
      </c>
      <c r="Q16" s="54">
        <f>7.48+6.34+5.82+5.27+6.74+8.18+6.67+6.23</f>
        <v>52.730000000000004</v>
      </c>
      <c r="R16" s="54"/>
      <c r="S16" s="53">
        <f>6.84+6.64+6.18+5.86+6.6+7.59+8.12+7.68</f>
        <v>55.509999999999991</v>
      </c>
      <c r="T16" s="54">
        <f>7.09+7.54+6.11+5.38+6.47+7.69+7.61+7.17</f>
        <v>55.059999999999995</v>
      </c>
      <c r="U16" s="50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100">
        <f t="shared" ref="F17:Q17" si="1">100/F16</f>
        <v>1.8395879323031641</v>
      </c>
      <c r="G17" s="100">
        <f t="shared" si="1"/>
        <v>1.8395879323031641</v>
      </c>
      <c r="H17" s="100">
        <f t="shared" si="1"/>
        <v>1.8395879323031641</v>
      </c>
      <c r="I17" s="100">
        <f t="shared" si="1"/>
        <v>1.8395879323031641</v>
      </c>
      <c r="J17" s="100">
        <f t="shared" si="1"/>
        <v>1.8395879323031641</v>
      </c>
      <c r="K17" s="100">
        <f t="shared" si="1"/>
        <v>1.8395879323031641</v>
      </c>
      <c r="L17" s="100">
        <f t="shared" si="1"/>
        <v>1.8395879323031641</v>
      </c>
      <c r="M17" s="100">
        <f t="shared" si="1"/>
        <v>1.8395879323031641</v>
      </c>
      <c r="N17" s="100">
        <f t="shared" si="1"/>
        <v>2.037905033625433</v>
      </c>
      <c r="O17" s="100">
        <f t="shared" si="1"/>
        <v>1.8964536317087046</v>
      </c>
      <c r="P17" s="100">
        <f t="shared" si="1"/>
        <v>1.8964536317087046</v>
      </c>
      <c r="Q17" s="100">
        <f t="shared" si="1"/>
        <v>1.8964536317087046</v>
      </c>
      <c r="R17" s="90"/>
      <c r="S17" s="100">
        <f>100/S16</f>
        <v>1.8014772113132771</v>
      </c>
      <c r="T17" s="100">
        <f>100/T16</f>
        <v>1.8162005085361426</v>
      </c>
      <c r="U17" s="159"/>
    </row>
    <row r="18" spans="2:21" s="4" customFormat="1" ht="24" customHeight="1" x14ac:dyDescent="0.25">
      <c r="B18" s="119"/>
      <c r="C18" s="128"/>
      <c r="D18" s="145"/>
      <c r="E18" s="39" t="s">
        <v>22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90"/>
      <c r="S18" s="100"/>
      <c r="T18" s="10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9">
        <f t="shared" ref="F19:Q19" si="2">F14*F17</f>
        <v>1903.9735099337747</v>
      </c>
      <c r="G19" s="99">
        <f t="shared" si="2"/>
        <v>367.91758646063283</v>
      </c>
      <c r="H19" s="99">
        <f t="shared" si="2"/>
        <v>90.139808682855033</v>
      </c>
      <c r="I19" s="99">
        <f t="shared" si="2"/>
        <v>163.72332597498161</v>
      </c>
      <c r="J19" s="99">
        <f t="shared" si="2"/>
        <v>134.28991905813098</v>
      </c>
      <c r="K19" s="99">
        <f t="shared" si="2"/>
        <v>0</v>
      </c>
      <c r="L19" s="99">
        <f t="shared" si="2"/>
        <v>0</v>
      </c>
      <c r="M19" s="99">
        <f t="shared" si="2"/>
        <v>2660.0441501103751</v>
      </c>
      <c r="N19" s="99">
        <f t="shared" si="2"/>
        <v>1980.8436926839208</v>
      </c>
      <c r="O19" s="99">
        <f t="shared" si="2"/>
        <v>136.54466148302674</v>
      </c>
      <c r="P19" s="99">
        <f t="shared" si="2"/>
        <v>0</v>
      </c>
      <c r="Q19" s="99">
        <f t="shared" si="2"/>
        <v>136.54466148302674</v>
      </c>
      <c r="R19" s="91">
        <f>SUM(M19,N19,Q19)</f>
        <v>4777.4325042773235</v>
      </c>
      <c r="S19" s="99">
        <f>S14*S17</f>
        <v>7380.6521347504959</v>
      </c>
      <c r="T19" s="99">
        <f>T14*T17</f>
        <v>1.8162005085361426</v>
      </c>
      <c r="U19" s="148">
        <f>SUM(R19:T20)</f>
        <v>12159.900839536356</v>
      </c>
    </row>
    <row r="20" spans="2:21" s="4" customFormat="1" ht="24" customHeight="1" x14ac:dyDescent="0.25">
      <c r="B20" s="119"/>
      <c r="C20" s="128"/>
      <c r="D20" s="145"/>
      <c r="E20" s="31" t="s">
        <v>24</v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1"/>
      <c r="S20" s="99"/>
      <c r="T20" s="99"/>
      <c r="U20" s="148"/>
    </row>
    <row r="21" spans="2:21" s="4" customFormat="1" ht="24" customHeight="1" x14ac:dyDescent="0.25">
      <c r="B21" s="32"/>
      <c r="C21" s="34"/>
      <c r="D21" s="27"/>
      <c r="E21" s="39" t="s">
        <v>67</v>
      </c>
      <c r="F21" s="53">
        <v>121.7</v>
      </c>
      <c r="G21" s="53">
        <v>121.7</v>
      </c>
      <c r="H21" s="53">
        <v>121.7</v>
      </c>
      <c r="I21" s="53">
        <v>121.7</v>
      </c>
      <c r="J21" s="53">
        <v>121.7</v>
      </c>
      <c r="K21" s="53">
        <v>121.7</v>
      </c>
      <c r="L21" s="53">
        <v>121.7</v>
      </c>
      <c r="M21" s="53">
        <v>121.7</v>
      </c>
      <c r="N21" s="53">
        <v>131.5</v>
      </c>
      <c r="O21" s="53">
        <v>117.1</v>
      </c>
      <c r="P21" s="53">
        <v>117.1</v>
      </c>
      <c r="Q21" s="53">
        <v>117.1</v>
      </c>
      <c r="R21" s="53"/>
      <c r="S21" s="53">
        <v>102.4</v>
      </c>
      <c r="T21" s="53">
        <v>104.3</v>
      </c>
      <c r="U21" s="52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4">
        <f>100/F21</f>
        <v>0.82169268693508624</v>
      </c>
      <c r="G22" s="94">
        <f>100/G21</f>
        <v>0.82169268693508624</v>
      </c>
      <c r="H22" s="94">
        <f t="shared" ref="H22:T22" si="3">100/H21</f>
        <v>0.82169268693508624</v>
      </c>
      <c r="I22" s="94">
        <f t="shared" si="3"/>
        <v>0.82169268693508624</v>
      </c>
      <c r="J22" s="94">
        <f t="shared" si="3"/>
        <v>0.82169268693508624</v>
      </c>
      <c r="K22" s="94">
        <f t="shared" si="3"/>
        <v>0.82169268693508624</v>
      </c>
      <c r="L22" s="94">
        <f t="shared" si="3"/>
        <v>0.82169268693508624</v>
      </c>
      <c r="M22" s="94">
        <f t="shared" si="3"/>
        <v>0.82169268693508624</v>
      </c>
      <c r="N22" s="94">
        <f t="shared" si="3"/>
        <v>0.76045627376425851</v>
      </c>
      <c r="O22" s="94">
        <f t="shared" si="3"/>
        <v>0.8539709649871905</v>
      </c>
      <c r="P22" s="94">
        <f t="shared" si="3"/>
        <v>0.8539709649871905</v>
      </c>
      <c r="Q22" s="94">
        <f t="shared" si="3"/>
        <v>0.8539709649871905</v>
      </c>
      <c r="R22" s="92"/>
      <c r="S22" s="94">
        <f t="shared" si="3"/>
        <v>0.9765625</v>
      </c>
      <c r="T22" s="94">
        <f t="shared" si="3"/>
        <v>0.95877277085330781</v>
      </c>
      <c r="U22" s="149"/>
    </row>
    <row r="23" spans="2:21" s="4" customFormat="1" ht="24" customHeight="1" x14ac:dyDescent="0.25">
      <c r="B23" s="119"/>
      <c r="C23" s="128"/>
      <c r="D23" s="145"/>
      <c r="E23" s="31" t="s">
        <v>22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2"/>
      <c r="S23" s="94"/>
      <c r="T23" s="94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55">
        <f>F19*F22</f>
        <v>1564.4811092307104</v>
      </c>
      <c r="G24" s="55">
        <f>G19*G22</f>
        <v>302.31519018950928</v>
      </c>
      <c r="H24" s="55">
        <f t="shared" ref="H24:T24" si="4">H19*H22</f>
        <v>74.067221596429775</v>
      </c>
      <c r="I24" s="55">
        <f t="shared" si="4"/>
        <v>134.53025963433163</v>
      </c>
      <c r="J24" s="55">
        <f t="shared" si="4"/>
        <v>110.34504441917089</v>
      </c>
      <c r="K24" s="55">
        <f t="shared" si="4"/>
        <v>0</v>
      </c>
      <c r="L24" s="55">
        <f t="shared" si="4"/>
        <v>0</v>
      </c>
      <c r="M24" s="55">
        <f t="shared" si="4"/>
        <v>2185.738825070152</v>
      </c>
      <c r="N24" s="55">
        <f t="shared" si="4"/>
        <v>1506.3450134478485</v>
      </c>
      <c r="O24" s="55">
        <f t="shared" si="4"/>
        <v>116.60517633050961</v>
      </c>
      <c r="P24" s="55">
        <f t="shared" si="4"/>
        <v>0</v>
      </c>
      <c r="Q24" s="55">
        <f t="shared" si="4"/>
        <v>116.60517633050961</v>
      </c>
      <c r="R24" s="93">
        <f>SUM(M24,N24,Q24)</f>
        <v>3808.6890148485099</v>
      </c>
      <c r="S24" s="55">
        <f t="shared" si="4"/>
        <v>7207.6681003422809</v>
      </c>
      <c r="T24" s="55">
        <f t="shared" si="4"/>
        <v>1.7413235939943841</v>
      </c>
      <c r="U24" s="147">
        <f>SUM(R24:T25)</f>
        <v>11018.098438784786</v>
      </c>
    </row>
    <row r="25" spans="2:21" s="4" customFormat="1" ht="24" customHeight="1" x14ac:dyDescent="0.25">
      <c r="B25" s="119"/>
      <c r="C25" s="128"/>
      <c r="D25" s="145"/>
      <c r="E25" s="31" t="s">
        <v>24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93"/>
      <c r="S25" s="55"/>
      <c r="T25" s="55"/>
      <c r="U25" s="147"/>
    </row>
    <row r="26" spans="2:21" s="4" customFormat="1" ht="24" customHeight="1" x14ac:dyDescent="0.25">
      <c r="B26" s="32"/>
      <c r="C26" s="34"/>
      <c r="D26" s="27"/>
      <c r="E26" s="39" t="s">
        <v>68</v>
      </c>
      <c r="F26" s="51">
        <v>83.4</v>
      </c>
      <c r="G26" s="51">
        <v>83.4</v>
      </c>
      <c r="H26" s="51">
        <v>83.4</v>
      </c>
      <c r="I26" s="51">
        <v>83.4</v>
      </c>
      <c r="J26" s="51">
        <v>83.4</v>
      </c>
      <c r="K26" s="51">
        <v>83.4</v>
      </c>
      <c r="L26" s="51">
        <v>83.4</v>
      </c>
      <c r="M26" s="51">
        <v>83.4</v>
      </c>
      <c r="N26" s="51">
        <v>87.5</v>
      </c>
      <c r="O26" s="51">
        <v>85.3</v>
      </c>
      <c r="P26" s="51">
        <v>85.3</v>
      </c>
      <c r="Q26" s="51">
        <v>85.3</v>
      </c>
      <c r="R26" s="54"/>
      <c r="S26" s="49">
        <v>81.7</v>
      </c>
      <c r="T26" s="51">
        <v>19.600000000000001</v>
      </c>
      <c r="U26" s="50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4">
        <f>100/F26</f>
        <v>1.199040767386091</v>
      </c>
      <c r="G27" s="94">
        <f t="shared" ref="G27:T27" si="5">100/G26</f>
        <v>1.199040767386091</v>
      </c>
      <c r="H27" s="94">
        <f t="shared" si="5"/>
        <v>1.199040767386091</v>
      </c>
      <c r="I27" s="94">
        <f t="shared" si="5"/>
        <v>1.199040767386091</v>
      </c>
      <c r="J27" s="94">
        <f t="shared" si="5"/>
        <v>1.199040767386091</v>
      </c>
      <c r="K27" s="94">
        <f t="shared" si="5"/>
        <v>1.199040767386091</v>
      </c>
      <c r="L27" s="94">
        <f t="shared" si="5"/>
        <v>1.199040767386091</v>
      </c>
      <c r="M27" s="94">
        <f t="shared" si="5"/>
        <v>1.199040767386091</v>
      </c>
      <c r="N27" s="94">
        <f t="shared" si="5"/>
        <v>1.1428571428571428</v>
      </c>
      <c r="O27" s="94">
        <f t="shared" si="5"/>
        <v>1.1723329425556859</v>
      </c>
      <c r="P27" s="94">
        <f t="shared" si="5"/>
        <v>1.1723329425556859</v>
      </c>
      <c r="Q27" s="94">
        <f t="shared" si="5"/>
        <v>1.1723329425556859</v>
      </c>
      <c r="R27" s="94"/>
      <c r="S27" s="94">
        <f t="shared" si="5"/>
        <v>1.2239902080783354</v>
      </c>
      <c r="T27" s="94">
        <f t="shared" si="5"/>
        <v>5.1020408163265305</v>
      </c>
      <c r="U27" s="149"/>
    </row>
    <row r="28" spans="2:21" s="4" customFormat="1" ht="24" customHeight="1" x14ac:dyDescent="0.25">
      <c r="B28" s="119"/>
      <c r="C28" s="128"/>
      <c r="D28" s="145"/>
      <c r="E28" s="31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1875.876629773034</v>
      </c>
      <c r="G29" s="96">
        <f t="shared" ref="G29:T29" si="6">G24*G27</f>
        <v>362.48823763730127</v>
      </c>
      <c r="H29" s="96">
        <f t="shared" si="6"/>
        <v>88.809618221138805</v>
      </c>
      <c r="I29" s="96">
        <f t="shared" si="6"/>
        <v>161.30726574859906</v>
      </c>
      <c r="J29" s="96">
        <f t="shared" si="6"/>
        <v>132.30820673761497</v>
      </c>
      <c r="K29" s="96">
        <f t="shared" si="6"/>
        <v>0</v>
      </c>
      <c r="L29" s="96">
        <f t="shared" si="6"/>
        <v>0</v>
      </c>
      <c r="M29" s="96">
        <f t="shared" si="6"/>
        <v>2620.789958117688</v>
      </c>
      <c r="N29" s="96">
        <f t="shared" si="6"/>
        <v>1721.5371582261125</v>
      </c>
      <c r="O29" s="96">
        <f t="shared" si="6"/>
        <v>136.70008948477096</v>
      </c>
      <c r="P29" s="96">
        <f t="shared" si="6"/>
        <v>0</v>
      </c>
      <c r="Q29" s="96">
        <f t="shared" si="6"/>
        <v>136.70008948477096</v>
      </c>
      <c r="R29" s="95">
        <f>SUM(M29,N29,Q29)</f>
        <v>4479.0272058285709</v>
      </c>
      <c r="S29" s="96">
        <f t="shared" si="6"/>
        <v>8822.1151778975291</v>
      </c>
      <c r="T29" s="96">
        <f t="shared" si="6"/>
        <v>8.884304050991755</v>
      </c>
      <c r="U29" s="146">
        <f>SUM(R29:T30)</f>
        <v>13310.02668777709</v>
      </c>
    </row>
    <row r="30" spans="2:21" s="4" customFormat="1" ht="24" customHeight="1" x14ac:dyDescent="0.25">
      <c r="B30" s="119"/>
      <c r="C30" s="128"/>
      <c r="D30" s="145"/>
      <c r="E30" s="31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6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59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2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4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5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7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6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8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1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31" t="s">
        <v>50</v>
      </c>
      <c r="F41" s="62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4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7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6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8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59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1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76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0"/>
      <c r="D3" s="113" t="s">
        <v>63</v>
      </c>
      <c r="E3" s="114"/>
      <c r="F3" s="68" t="s">
        <v>13</v>
      </c>
      <c r="G3" s="69"/>
      <c r="H3" s="69"/>
      <c r="I3" s="70"/>
      <c r="J3" s="77" t="s">
        <v>74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9"/>
    </row>
    <row r="4" spans="2:21" s="3" customFormat="1" ht="24" customHeight="1" x14ac:dyDescent="0.25">
      <c r="B4" s="5" t="s">
        <v>1</v>
      </c>
      <c r="C4" s="6"/>
      <c r="D4" s="115">
        <v>43868</v>
      </c>
      <c r="E4" s="116"/>
      <c r="F4" s="71" t="s">
        <v>14</v>
      </c>
      <c r="G4" s="72"/>
      <c r="H4" s="72"/>
      <c r="I4" s="73"/>
      <c r="J4" s="80" t="s">
        <v>64</v>
      </c>
      <c r="K4" s="81"/>
      <c r="L4" s="81"/>
      <c r="M4" s="81"/>
      <c r="N4" s="81"/>
      <c r="O4" s="81"/>
      <c r="P4" s="81"/>
      <c r="Q4" s="81"/>
      <c r="R4" s="81"/>
      <c r="S4" s="81"/>
      <c r="T4" s="81"/>
      <c r="U4" s="82"/>
    </row>
    <row r="5" spans="2:21" s="3" customFormat="1" ht="24" customHeight="1" x14ac:dyDescent="0.25">
      <c r="B5" s="7" t="s">
        <v>2</v>
      </c>
      <c r="C5" s="8"/>
      <c r="D5" s="167" t="s">
        <v>79</v>
      </c>
      <c r="E5" s="168"/>
      <c r="F5" s="74" t="s">
        <v>15</v>
      </c>
      <c r="G5" s="75"/>
      <c r="H5" s="75"/>
      <c r="I5" s="76"/>
      <c r="J5" s="83" t="s">
        <v>78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5"/>
    </row>
    <row r="6" spans="2:21" s="3" customFormat="1" ht="24" customHeight="1" thickBot="1" x14ac:dyDescent="0.3">
      <c r="B6" s="9" t="s">
        <v>3</v>
      </c>
      <c r="C6" s="10"/>
      <c r="D6" s="164" t="s">
        <v>65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68" t="s">
        <v>16</v>
      </c>
      <c r="G7" s="69"/>
      <c r="H7" s="69"/>
      <c r="I7" s="70"/>
      <c r="J7" s="86">
        <v>43872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8"/>
    </row>
    <row r="8" spans="2:21" s="3" customFormat="1" ht="24" customHeight="1" x14ac:dyDescent="0.25">
      <c r="B8" s="42">
        <v>1</v>
      </c>
      <c r="C8" s="176" t="s">
        <v>6</v>
      </c>
      <c r="D8" s="177"/>
      <c r="E8" s="178"/>
      <c r="F8" s="150" t="s">
        <v>70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40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40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43">
        <v>4</v>
      </c>
      <c r="C11" s="172" t="s">
        <v>9</v>
      </c>
      <c r="D11" s="173"/>
      <c r="E11" s="174"/>
      <c r="F11" s="156" t="s">
        <v>72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3"/>
      <c r="D12" s="63"/>
      <c r="E12" s="64"/>
      <c r="F12" s="132" t="s">
        <v>19</v>
      </c>
      <c r="G12" s="133"/>
      <c r="H12" s="133"/>
      <c r="I12" s="133"/>
      <c r="J12" s="133"/>
      <c r="K12" s="133"/>
      <c r="L12" s="134"/>
      <c r="M12" s="48" t="s">
        <v>19</v>
      </c>
      <c r="N12" s="19" t="s">
        <v>21</v>
      </c>
      <c r="O12" s="132" t="s">
        <v>20</v>
      </c>
      <c r="P12" s="134"/>
      <c r="Q12" s="47" t="s">
        <v>20</v>
      </c>
      <c r="R12" s="46" t="s">
        <v>61</v>
      </c>
      <c r="S12" s="97" t="s">
        <v>17</v>
      </c>
      <c r="T12" s="97" t="s">
        <v>18</v>
      </c>
      <c r="U12" s="179" t="s">
        <v>73</v>
      </c>
    </row>
    <row r="13" spans="2:21" s="3" customFormat="1" ht="18" customHeight="1" x14ac:dyDescent="0.25">
      <c r="B13" s="110"/>
      <c r="C13" s="66"/>
      <c r="D13" s="66"/>
      <c r="E13" s="6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69</v>
      </c>
      <c r="N13" s="13" t="s">
        <v>60</v>
      </c>
      <c r="O13" s="13" t="s">
        <v>20</v>
      </c>
      <c r="P13" s="13" t="s">
        <v>59</v>
      </c>
      <c r="Q13" s="25" t="s">
        <v>69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89">
        <v>924</v>
      </c>
      <c r="G14" s="89">
        <v>275</v>
      </c>
      <c r="H14" s="89">
        <v>60</v>
      </c>
      <c r="I14" s="89">
        <v>111</v>
      </c>
      <c r="J14" s="89">
        <v>46</v>
      </c>
      <c r="K14" s="89">
        <v>0</v>
      </c>
      <c r="L14" s="89">
        <v>0</v>
      </c>
      <c r="M14" s="89">
        <f>SUM(F14:L15)</f>
        <v>1416</v>
      </c>
      <c r="N14" s="89">
        <v>962</v>
      </c>
      <c r="O14" s="89">
        <v>78</v>
      </c>
      <c r="P14" s="89">
        <v>0</v>
      </c>
      <c r="Q14" s="89">
        <f>SUM(O14:P15)</f>
        <v>78</v>
      </c>
      <c r="R14" s="89">
        <f>SUM(M14,N14,Q14)</f>
        <v>2456</v>
      </c>
      <c r="S14" s="171">
        <v>5634</v>
      </c>
      <c r="T14" s="89">
        <v>1</v>
      </c>
      <c r="U14" s="117">
        <f>SUM(R14:T15)</f>
        <v>8091</v>
      </c>
    </row>
    <row r="15" spans="2:21" s="4" customFormat="1" ht="24" customHeight="1" x14ac:dyDescent="0.25">
      <c r="B15" s="119"/>
      <c r="C15" s="128"/>
      <c r="D15" s="129"/>
      <c r="E15" s="41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1"/>
      <c r="T15" s="89"/>
      <c r="U15" s="117"/>
    </row>
    <row r="16" spans="2:21" s="4" customFormat="1" ht="24" customHeight="1" x14ac:dyDescent="0.25">
      <c r="B16" s="40"/>
      <c r="C16" s="45"/>
      <c r="D16" s="27"/>
      <c r="E16" s="44" t="s">
        <v>66</v>
      </c>
      <c r="F16" s="54">
        <f>6.72+7.61+7.9+7.81+7.25+6.65+5.73+4.69</f>
        <v>54.36</v>
      </c>
      <c r="G16" s="54">
        <f t="shared" ref="G16:L16" si="0">6.72+7.61+7.9+7.81+7.25+6.65+5.73+4.69</f>
        <v>54.36</v>
      </c>
      <c r="H16" s="54">
        <f t="shared" si="0"/>
        <v>54.36</v>
      </c>
      <c r="I16" s="54">
        <f t="shared" si="0"/>
        <v>54.36</v>
      </c>
      <c r="J16" s="54">
        <f t="shared" si="0"/>
        <v>54.36</v>
      </c>
      <c r="K16" s="54">
        <f t="shared" si="0"/>
        <v>54.36</v>
      </c>
      <c r="L16" s="54">
        <f t="shared" si="0"/>
        <v>54.36</v>
      </c>
      <c r="M16" s="54">
        <f>6.72+7.61+7.9+7.81+7.25+6.65+5.73+4.69</f>
        <v>54.36</v>
      </c>
      <c r="N16" s="54">
        <f>5.49+6.07+6.47+6.67+6.53+6.33+6.06+5.45</f>
        <v>49.070000000000007</v>
      </c>
      <c r="O16" s="54">
        <f>7.48+6.34+5.82+5.27+6.74+8.18+6.67+6.23</f>
        <v>52.730000000000004</v>
      </c>
      <c r="P16" s="54">
        <f>7.48+6.34+5.82+5.27+6.74+8.18+6.67+6.23</f>
        <v>52.730000000000004</v>
      </c>
      <c r="Q16" s="54">
        <f>7.48+6.34+5.82+5.27+6.74+8.18+6.67+6.23</f>
        <v>52.730000000000004</v>
      </c>
      <c r="R16" s="54"/>
      <c r="S16" s="53">
        <f>6.84+6.64+6.18+5.86+6.6+7.59+8.12+7.68</f>
        <v>55.509999999999991</v>
      </c>
      <c r="T16" s="54">
        <f>7.09+7.54+6.11+5.38+6.47+7.69+7.61+7.17</f>
        <v>55.059999999999995</v>
      </c>
      <c r="U16" s="50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90">
        <f t="shared" ref="F17:Q17" si="1">100/F16</f>
        <v>1.8395879323031641</v>
      </c>
      <c r="G17" s="90">
        <f t="shared" si="1"/>
        <v>1.8395879323031641</v>
      </c>
      <c r="H17" s="90">
        <f t="shared" si="1"/>
        <v>1.8395879323031641</v>
      </c>
      <c r="I17" s="90">
        <f t="shared" si="1"/>
        <v>1.8395879323031641</v>
      </c>
      <c r="J17" s="90">
        <f t="shared" si="1"/>
        <v>1.8395879323031641</v>
      </c>
      <c r="K17" s="90">
        <f t="shared" si="1"/>
        <v>1.8395879323031641</v>
      </c>
      <c r="L17" s="90">
        <f t="shared" si="1"/>
        <v>1.8395879323031641</v>
      </c>
      <c r="M17" s="90">
        <f t="shared" si="1"/>
        <v>1.8395879323031641</v>
      </c>
      <c r="N17" s="90">
        <f t="shared" si="1"/>
        <v>2.037905033625433</v>
      </c>
      <c r="O17" s="90">
        <f t="shared" si="1"/>
        <v>1.8964536317087046</v>
      </c>
      <c r="P17" s="90">
        <f t="shared" si="1"/>
        <v>1.8964536317087046</v>
      </c>
      <c r="Q17" s="90">
        <f t="shared" si="1"/>
        <v>1.8964536317087046</v>
      </c>
      <c r="R17" s="90"/>
      <c r="S17" s="90">
        <f>100/S16</f>
        <v>1.8014772113132771</v>
      </c>
      <c r="T17" s="90">
        <f>100/T16</f>
        <v>1.8162005085361426</v>
      </c>
      <c r="U17" s="159"/>
    </row>
    <row r="18" spans="2:21" s="4" customFormat="1" ht="24" customHeight="1" x14ac:dyDescent="0.25">
      <c r="B18" s="119"/>
      <c r="C18" s="128"/>
      <c r="D18" s="145"/>
      <c r="E18" s="44" t="s">
        <v>22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1">
        <f t="shared" ref="F19:Q19" si="2">F14*F17</f>
        <v>1699.7792494481237</v>
      </c>
      <c r="G19" s="91">
        <f t="shared" si="2"/>
        <v>505.8866813833701</v>
      </c>
      <c r="H19" s="91">
        <f t="shared" si="2"/>
        <v>110.37527593818984</v>
      </c>
      <c r="I19" s="91">
        <f t="shared" si="2"/>
        <v>204.19426048565123</v>
      </c>
      <c r="J19" s="91">
        <f t="shared" si="2"/>
        <v>84.621044885945551</v>
      </c>
      <c r="K19" s="91">
        <f t="shared" si="2"/>
        <v>0</v>
      </c>
      <c r="L19" s="91">
        <f t="shared" si="2"/>
        <v>0</v>
      </c>
      <c r="M19" s="91">
        <f t="shared" si="2"/>
        <v>2604.8565121412803</v>
      </c>
      <c r="N19" s="91">
        <f t="shared" si="2"/>
        <v>1960.4646423476665</v>
      </c>
      <c r="O19" s="91">
        <f t="shared" si="2"/>
        <v>147.92338327327897</v>
      </c>
      <c r="P19" s="91">
        <f t="shared" si="2"/>
        <v>0</v>
      </c>
      <c r="Q19" s="91">
        <f t="shared" si="2"/>
        <v>147.92338327327897</v>
      </c>
      <c r="R19" s="91">
        <f>SUM(M19,N19,Q19)</f>
        <v>4713.2445377622262</v>
      </c>
      <c r="S19" s="91">
        <f>S14*S17</f>
        <v>10149.522608539002</v>
      </c>
      <c r="T19" s="91">
        <f>T14*T17</f>
        <v>1.8162005085361426</v>
      </c>
      <c r="U19" s="148">
        <f>SUM(R19:T20)</f>
        <v>14864.583346809764</v>
      </c>
    </row>
    <row r="20" spans="2:21" s="4" customFormat="1" ht="24" customHeight="1" x14ac:dyDescent="0.25">
      <c r="B20" s="119"/>
      <c r="C20" s="128"/>
      <c r="D20" s="145"/>
      <c r="E20" s="41" t="s">
        <v>24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148"/>
    </row>
    <row r="21" spans="2:21" s="4" customFormat="1" ht="24" customHeight="1" x14ac:dyDescent="0.25">
      <c r="B21" s="40"/>
      <c r="C21" s="45"/>
      <c r="D21" s="27"/>
      <c r="E21" s="44" t="s">
        <v>67</v>
      </c>
      <c r="F21" s="49">
        <v>123.8</v>
      </c>
      <c r="G21" s="49">
        <v>123.8</v>
      </c>
      <c r="H21" s="49">
        <v>123.8</v>
      </c>
      <c r="I21" s="49">
        <v>123.8</v>
      </c>
      <c r="J21" s="49">
        <v>123.8</v>
      </c>
      <c r="K21" s="49">
        <v>123.8</v>
      </c>
      <c r="L21" s="49">
        <v>123.8</v>
      </c>
      <c r="M21" s="49">
        <v>123.8</v>
      </c>
      <c r="N21" s="49">
        <v>117.6</v>
      </c>
      <c r="O21" s="49">
        <v>126.5</v>
      </c>
      <c r="P21" s="49">
        <v>126.5</v>
      </c>
      <c r="Q21" s="49">
        <v>126.5</v>
      </c>
      <c r="R21" s="53"/>
      <c r="S21" s="49">
        <v>119.4</v>
      </c>
      <c r="T21" s="49">
        <v>113.4</v>
      </c>
      <c r="U21" s="52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2">
        <f>100/F21</f>
        <v>0.80775444264943463</v>
      </c>
      <c r="G22" s="92">
        <f>100/G21</f>
        <v>0.80775444264943463</v>
      </c>
      <c r="H22" s="92">
        <f t="shared" ref="H22:T22" si="3">100/H21</f>
        <v>0.80775444264943463</v>
      </c>
      <c r="I22" s="92">
        <f t="shared" si="3"/>
        <v>0.80775444264943463</v>
      </c>
      <c r="J22" s="92">
        <f t="shared" si="3"/>
        <v>0.80775444264943463</v>
      </c>
      <c r="K22" s="92">
        <f t="shared" si="3"/>
        <v>0.80775444264943463</v>
      </c>
      <c r="L22" s="92">
        <f t="shared" si="3"/>
        <v>0.80775444264943463</v>
      </c>
      <c r="M22" s="92">
        <f t="shared" si="3"/>
        <v>0.80775444264943463</v>
      </c>
      <c r="N22" s="92">
        <f t="shared" si="3"/>
        <v>0.85034013605442182</v>
      </c>
      <c r="O22" s="92">
        <f t="shared" si="3"/>
        <v>0.79051383399209485</v>
      </c>
      <c r="P22" s="92">
        <f t="shared" si="3"/>
        <v>0.79051383399209485</v>
      </c>
      <c r="Q22" s="92">
        <f t="shared" si="3"/>
        <v>0.79051383399209485</v>
      </c>
      <c r="R22" s="92"/>
      <c r="S22" s="92">
        <f t="shared" si="3"/>
        <v>0.83752093802345051</v>
      </c>
      <c r="T22" s="92">
        <f t="shared" si="3"/>
        <v>0.88183421516754845</v>
      </c>
      <c r="U22" s="149"/>
    </row>
    <row r="23" spans="2:21" s="4" customFormat="1" ht="24" customHeight="1" x14ac:dyDescent="0.25">
      <c r="B23" s="119"/>
      <c r="C23" s="128"/>
      <c r="D23" s="145"/>
      <c r="E23" s="41" t="s">
        <v>22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93">
        <f>F19*F22</f>
        <v>1373.0042402650436</v>
      </c>
      <c r="G24" s="93">
        <f>G19*G22</f>
        <v>408.63221436459622</v>
      </c>
      <c r="H24" s="93">
        <f t="shared" ref="H24:T24" si="4">H19*H22</f>
        <v>89.156119497730089</v>
      </c>
      <c r="I24" s="93">
        <f t="shared" si="4"/>
        <v>164.93882107080069</v>
      </c>
      <c r="J24" s="93">
        <f t="shared" si="4"/>
        <v>68.353024948259744</v>
      </c>
      <c r="K24" s="93">
        <f t="shared" si="4"/>
        <v>0</v>
      </c>
      <c r="L24" s="93">
        <f t="shared" si="4"/>
        <v>0</v>
      </c>
      <c r="M24" s="93">
        <f t="shared" si="4"/>
        <v>2104.0844201464301</v>
      </c>
      <c r="N24" s="93">
        <f t="shared" si="4"/>
        <v>1667.0617707037982</v>
      </c>
      <c r="O24" s="93">
        <f t="shared" si="4"/>
        <v>116.93548084844187</v>
      </c>
      <c r="P24" s="93">
        <f t="shared" si="4"/>
        <v>0</v>
      </c>
      <c r="Q24" s="93">
        <f t="shared" si="4"/>
        <v>116.93548084844187</v>
      </c>
      <c r="R24" s="93">
        <f>SUM(M24,N24,Q24)</f>
        <v>3888.0816716986701</v>
      </c>
      <c r="S24" s="93">
        <f t="shared" si="4"/>
        <v>8500.4376955938042</v>
      </c>
      <c r="T24" s="93">
        <f t="shared" si="4"/>
        <v>1.6015877500318716</v>
      </c>
      <c r="U24" s="147">
        <f>SUM(R24:T25)</f>
        <v>12390.120955042506</v>
      </c>
    </row>
    <row r="25" spans="2:21" s="4" customFormat="1" ht="24" customHeight="1" x14ac:dyDescent="0.25">
      <c r="B25" s="119"/>
      <c r="C25" s="128"/>
      <c r="D25" s="145"/>
      <c r="E25" s="41" t="s">
        <v>24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147"/>
    </row>
    <row r="26" spans="2:21" s="4" customFormat="1" ht="24" customHeight="1" x14ac:dyDescent="0.25">
      <c r="B26" s="40"/>
      <c r="C26" s="45"/>
      <c r="D26" s="27"/>
      <c r="E26" s="44" t="s">
        <v>68</v>
      </c>
      <c r="F26" s="54">
        <v>89</v>
      </c>
      <c r="G26" s="54">
        <v>89</v>
      </c>
      <c r="H26" s="54">
        <v>89</v>
      </c>
      <c r="I26" s="54">
        <v>89</v>
      </c>
      <c r="J26" s="54">
        <v>89</v>
      </c>
      <c r="K26" s="54">
        <v>89</v>
      </c>
      <c r="L26" s="54">
        <v>89</v>
      </c>
      <c r="M26" s="54">
        <v>89</v>
      </c>
      <c r="N26" s="54">
        <v>95.3</v>
      </c>
      <c r="O26" s="54">
        <v>88.4</v>
      </c>
      <c r="P26" s="54">
        <v>88.4</v>
      </c>
      <c r="Q26" s="54">
        <v>88.4</v>
      </c>
      <c r="R26" s="54"/>
      <c r="S26" s="53">
        <v>88.5</v>
      </c>
      <c r="T26" s="54">
        <v>23.7</v>
      </c>
      <c r="U26" s="50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4">
        <f>100/F26</f>
        <v>1.1235955056179776</v>
      </c>
      <c r="G27" s="94">
        <f t="shared" ref="G27:T27" si="5">100/G26</f>
        <v>1.1235955056179776</v>
      </c>
      <c r="H27" s="94">
        <f t="shared" si="5"/>
        <v>1.1235955056179776</v>
      </c>
      <c r="I27" s="94">
        <f t="shared" si="5"/>
        <v>1.1235955056179776</v>
      </c>
      <c r="J27" s="94">
        <f t="shared" si="5"/>
        <v>1.1235955056179776</v>
      </c>
      <c r="K27" s="94">
        <f t="shared" si="5"/>
        <v>1.1235955056179776</v>
      </c>
      <c r="L27" s="94">
        <f t="shared" si="5"/>
        <v>1.1235955056179776</v>
      </c>
      <c r="M27" s="94">
        <f t="shared" si="5"/>
        <v>1.1235955056179776</v>
      </c>
      <c r="N27" s="94">
        <f t="shared" si="5"/>
        <v>1.0493179433368311</v>
      </c>
      <c r="O27" s="94">
        <f t="shared" si="5"/>
        <v>1.1312217194570136</v>
      </c>
      <c r="P27" s="94">
        <f t="shared" si="5"/>
        <v>1.1312217194570136</v>
      </c>
      <c r="Q27" s="94">
        <f t="shared" si="5"/>
        <v>1.1312217194570136</v>
      </c>
      <c r="R27" s="94"/>
      <c r="S27" s="94">
        <f t="shared" si="5"/>
        <v>1.1299435028248588</v>
      </c>
      <c r="T27" s="94">
        <f t="shared" si="5"/>
        <v>4.2194092827004219</v>
      </c>
      <c r="U27" s="149"/>
    </row>
    <row r="28" spans="2:21" s="4" customFormat="1" ht="24" customHeight="1" x14ac:dyDescent="0.25">
      <c r="B28" s="119"/>
      <c r="C28" s="128"/>
      <c r="D28" s="145"/>
      <c r="E28" s="41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1542.7013935562288</v>
      </c>
      <c r="G29" s="96">
        <f t="shared" ref="G29:T29" si="6">G24*G27</f>
        <v>459.13731951078233</v>
      </c>
      <c r="H29" s="96">
        <f t="shared" si="6"/>
        <v>100.17541516598887</v>
      </c>
      <c r="I29" s="96">
        <f t="shared" si="6"/>
        <v>185.32451805707944</v>
      </c>
      <c r="J29" s="96">
        <f t="shared" si="6"/>
        <v>76.80115162725815</v>
      </c>
      <c r="K29" s="96">
        <f t="shared" si="6"/>
        <v>0</v>
      </c>
      <c r="L29" s="96">
        <f t="shared" si="6"/>
        <v>0</v>
      </c>
      <c r="M29" s="96">
        <f t="shared" si="6"/>
        <v>2364.1397979173375</v>
      </c>
      <c r="N29" s="96">
        <f t="shared" si="6"/>
        <v>1749.2778286503656</v>
      </c>
      <c r="O29" s="96">
        <f t="shared" si="6"/>
        <v>132.2799557109071</v>
      </c>
      <c r="P29" s="96">
        <f t="shared" si="6"/>
        <v>0</v>
      </c>
      <c r="Q29" s="96">
        <f t="shared" si="6"/>
        <v>132.2799557109071</v>
      </c>
      <c r="R29" s="95">
        <f>SUM(M29,N29,Q29)</f>
        <v>4245.6975822786108</v>
      </c>
      <c r="S29" s="96">
        <f t="shared" si="6"/>
        <v>9605.0143453037344</v>
      </c>
      <c r="T29" s="96">
        <f t="shared" si="6"/>
        <v>6.7577542195437621</v>
      </c>
      <c r="U29" s="146">
        <f>SUM(R29:T30)</f>
        <v>13857.469681801889</v>
      </c>
    </row>
    <row r="30" spans="2:21" s="4" customFormat="1" ht="24" customHeight="1" x14ac:dyDescent="0.25">
      <c r="B30" s="119"/>
      <c r="C30" s="128"/>
      <c r="D30" s="145"/>
      <c r="E30" s="41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6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59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2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4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5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7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6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8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1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41" t="s">
        <v>50</v>
      </c>
      <c r="F41" s="62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4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7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6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8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59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1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topLeftCell="A13" workbookViewId="0">
      <selection activeCell="V12" sqref="V1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76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0"/>
      <c r="D3" s="113" t="s">
        <v>63</v>
      </c>
      <c r="E3" s="114"/>
      <c r="F3" s="68" t="s">
        <v>13</v>
      </c>
      <c r="G3" s="69"/>
      <c r="H3" s="69"/>
      <c r="I3" s="70"/>
      <c r="J3" s="77" t="s">
        <v>74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9"/>
    </row>
    <row r="4" spans="2:21" s="3" customFormat="1" ht="24" customHeight="1" x14ac:dyDescent="0.25">
      <c r="B4" s="5" t="s">
        <v>1</v>
      </c>
      <c r="C4" s="6"/>
      <c r="D4" s="115">
        <v>43878</v>
      </c>
      <c r="E4" s="116"/>
      <c r="F4" s="71" t="s">
        <v>14</v>
      </c>
      <c r="G4" s="72"/>
      <c r="H4" s="72"/>
      <c r="I4" s="73"/>
      <c r="J4" s="80" t="s">
        <v>75</v>
      </c>
      <c r="K4" s="81"/>
      <c r="L4" s="81"/>
      <c r="M4" s="81"/>
      <c r="N4" s="81"/>
      <c r="O4" s="81"/>
      <c r="P4" s="81"/>
      <c r="Q4" s="81"/>
      <c r="R4" s="81"/>
      <c r="S4" s="81"/>
      <c r="T4" s="81"/>
      <c r="U4" s="82"/>
    </row>
    <row r="5" spans="2:21" s="3" customFormat="1" ht="24" customHeight="1" x14ac:dyDescent="0.25">
      <c r="B5" s="7" t="s">
        <v>2</v>
      </c>
      <c r="C5" s="8"/>
      <c r="D5" s="167" t="s">
        <v>79</v>
      </c>
      <c r="E5" s="168"/>
      <c r="F5" s="74" t="s">
        <v>15</v>
      </c>
      <c r="G5" s="75"/>
      <c r="H5" s="75"/>
      <c r="I5" s="76"/>
      <c r="J5" s="83" t="s">
        <v>78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5"/>
    </row>
    <row r="6" spans="2:21" s="3" customFormat="1" ht="24" customHeight="1" thickBot="1" x14ac:dyDescent="0.3">
      <c r="B6" s="9" t="s">
        <v>3</v>
      </c>
      <c r="C6" s="10"/>
      <c r="D6" s="164" t="s">
        <v>65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68" t="s">
        <v>16</v>
      </c>
      <c r="G7" s="69"/>
      <c r="H7" s="69"/>
      <c r="I7" s="70"/>
      <c r="J7" s="86">
        <v>43879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8"/>
    </row>
    <row r="8" spans="2:21" s="3" customFormat="1" ht="24" customHeight="1" x14ac:dyDescent="0.25">
      <c r="B8" s="42">
        <v>1</v>
      </c>
      <c r="C8" s="176" t="s">
        <v>6</v>
      </c>
      <c r="D8" s="177"/>
      <c r="E8" s="178"/>
      <c r="F8" s="150" t="s">
        <v>70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40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40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43">
        <v>4</v>
      </c>
      <c r="C11" s="172" t="s">
        <v>9</v>
      </c>
      <c r="D11" s="173"/>
      <c r="E11" s="174"/>
      <c r="F11" s="156" t="s">
        <v>72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3"/>
      <c r="D12" s="63"/>
      <c r="E12" s="64"/>
      <c r="F12" s="132" t="s">
        <v>19</v>
      </c>
      <c r="G12" s="133"/>
      <c r="H12" s="133"/>
      <c r="I12" s="133"/>
      <c r="J12" s="133"/>
      <c r="K12" s="133"/>
      <c r="L12" s="134"/>
      <c r="M12" s="48" t="s">
        <v>19</v>
      </c>
      <c r="N12" s="19" t="s">
        <v>21</v>
      </c>
      <c r="O12" s="132" t="s">
        <v>20</v>
      </c>
      <c r="P12" s="134"/>
      <c r="Q12" s="47" t="s">
        <v>20</v>
      </c>
      <c r="R12" s="46" t="s">
        <v>61</v>
      </c>
      <c r="S12" s="97" t="s">
        <v>17</v>
      </c>
      <c r="T12" s="97" t="s">
        <v>18</v>
      </c>
      <c r="U12" s="179" t="s">
        <v>73</v>
      </c>
    </row>
    <row r="13" spans="2:21" s="3" customFormat="1" ht="18" customHeight="1" x14ac:dyDescent="0.25">
      <c r="B13" s="110"/>
      <c r="C13" s="66"/>
      <c r="D13" s="66"/>
      <c r="E13" s="6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69</v>
      </c>
      <c r="N13" s="13" t="s">
        <v>60</v>
      </c>
      <c r="O13" s="13" t="s">
        <v>20</v>
      </c>
      <c r="P13" s="13" t="s">
        <v>59</v>
      </c>
      <c r="Q13" s="25" t="s">
        <v>69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89">
        <v>319</v>
      </c>
      <c r="G14" s="89">
        <v>99</v>
      </c>
      <c r="H14" s="89">
        <v>40</v>
      </c>
      <c r="I14" s="89">
        <v>34</v>
      </c>
      <c r="J14" s="89">
        <v>26</v>
      </c>
      <c r="K14" s="89">
        <v>0</v>
      </c>
      <c r="L14" s="89">
        <v>0</v>
      </c>
      <c r="M14" s="89">
        <f>SUM(F14:L15)</f>
        <v>518</v>
      </c>
      <c r="N14" s="89">
        <v>352</v>
      </c>
      <c r="O14" s="89">
        <v>26</v>
      </c>
      <c r="P14" s="89">
        <v>0</v>
      </c>
      <c r="Q14" s="89">
        <f>SUM(O14:P15)</f>
        <v>26</v>
      </c>
      <c r="R14" s="89">
        <f>SUM(M14,N14,Q14)</f>
        <v>896</v>
      </c>
      <c r="S14" s="171">
        <v>2549</v>
      </c>
      <c r="T14" s="89">
        <v>8</v>
      </c>
      <c r="U14" s="117">
        <f>SUM(R14:T15)</f>
        <v>3453</v>
      </c>
    </row>
    <row r="15" spans="2:21" s="4" customFormat="1" ht="24" customHeight="1" x14ac:dyDescent="0.25">
      <c r="B15" s="119"/>
      <c r="C15" s="128"/>
      <c r="D15" s="129"/>
      <c r="E15" s="41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1"/>
      <c r="T15" s="89"/>
      <c r="U15" s="117"/>
    </row>
    <row r="16" spans="2:21" s="4" customFormat="1" ht="24" customHeight="1" x14ac:dyDescent="0.25">
      <c r="B16" s="40"/>
      <c r="C16" s="45"/>
      <c r="D16" s="27"/>
      <c r="E16" s="44" t="s">
        <v>66</v>
      </c>
      <c r="F16" s="54">
        <f>6.72+7.61+7.9+7.81+7.25+6.65+5.73+4.69</f>
        <v>54.36</v>
      </c>
      <c r="G16" s="54">
        <f t="shared" ref="G16:L16" si="0">6.72+7.61+7.9+7.81+7.25+6.65+5.73+4.69</f>
        <v>54.36</v>
      </c>
      <c r="H16" s="54">
        <f t="shared" si="0"/>
        <v>54.36</v>
      </c>
      <c r="I16" s="54">
        <f t="shared" si="0"/>
        <v>54.36</v>
      </c>
      <c r="J16" s="54">
        <f t="shared" si="0"/>
        <v>54.36</v>
      </c>
      <c r="K16" s="54">
        <f t="shared" si="0"/>
        <v>54.36</v>
      </c>
      <c r="L16" s="54">
        <f t="shared" si="0"/>
        <v>54.36</v>
      </c>
      <c r="M16" s="54">
        <f>6.72+7.61+7.9+7.81+7.25+6.65+5.73+4.69</f>
        <v>54.36</v>
      </c>
      <c r="N16" s="54">
        <f>5.49+6.07+6.47+6.67+6.53+6.33+6.06+5.45</f>
        <v>49.070000000000007</v>
      </c>
      <c r="O16" s="54">
        <f>7.48+6.34+5.82+5.27+6.74+8.18+6.67+6.23</f>
        <v>52.730000000000004</v>
      </c>
      <c r="P16" s="54">
        <f>7.48+6.34+5.82+5.27+6.74+8.18+6.67+6.23</f>
        <v>52.730000000000004</v>
      </c>
      <c r="Q16" s="54">
        <f>7.48+6.34+5.82+5.27+6.74+8.18+6.67+6.23</f>
        <v>52.730000000000004</v>
      </c>
      <c r="R16" s="54"/>
      <c r="S16" s="53">
        <f>6.84+6.64+6.18+5.86+6.6+7.59+8.12+7.68</f>
        <v>55.509999999999991</v>
      </c>
      <c r="T16" s="54">
        <f>7.09+7.54+6.11+5.38+6.47+7.69+7.61+7.17</f>
        <v>55.059999999999995</v>
      </c>
      <c r="U16" s="50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100">
        <f t="shared" ref="F17:Q17" si="1">100/F16</f>
        <v>1.8395879323031641</v>
      </c>
      <c r="G17" s="100">
        <f t="shared" si="1"/>
        <v>1.8395879323031641</v>
      </c>
      <c r="H17" s="100">
        <f t="shared" si="1"/>
        <v>1.8395879323031641</v>
      </c>
      <c r="I17" s="100">
        <f t="shared" si="1"/>
        <v>1.8395879323031641</v>
      </c>
      <c r="J17" s="100">
        <f t="shared" si="1"/>
        <v>1.8395879323031641</v>
      </c>
      <c r="K17" s="100">
        <f t="shared" si="1"/>
        <v>1.8395879323031641</v>
      </c>
      <c r="L17" s="100">
        <f t="shared" si="1"/>
        <v>1.8395879323031641</v>
      </c>
      <c r="M17" s="100">
        <f t="shared" si="1"/>
        <v>1.8395879323031641</v>
      </c>
      <c r="N17" s="100">
        <f t="shared" si="1"/>
        <v>2.037905033625433</v>
      </c>
      <c r="O17" s="100">
        <f t="shared" si="1"/>
        <v>1.8964536317087046</v>
      </c>
      <c r="P17" s="100">
        <f t="shared" si="1"/>
        <v>1.8964536317087046</v>
      </c>
      <c r="Q17" s="100">
        <f t="shared" si="1"/>
        <v>1.8964536317087046</v>
      </c>
      <c r="R17" s="90"/>
      <c r="S17" s="100">
        <f>100/S16</f>
        <v>1.8014772113132771</v>
      </c>
      <c r="T17" s="100">
        <f>100/T16</f>
        <v>1.8162005085361426</v>
      </c>
      <c r="U17" s="159"/>
    </row>
    <row r="18" spans="2:21" s="4" customFormat="1" ht="24" customHeight="1" x14ac:dyDescent="0.25">
      <c r="B18" s="119"/>
      <c r="C18" s="128"/>
      <c r="D18" s="145"/>
      <c r="E18" s="44" t="s">
        <v>22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90"/>
      <c r="S18" s="100"/>
      <c r="T18" s="10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9">
        <f t="shared" ref="F19:Q19" si="2">F14*F17</f>
        <v>586.82855040470929</v>
      </c>
      <c r="G19" s="99">
        <f t="shared" si="2"/>
        <v>182.11920529801324</v>
      </c>
      <c r="H19" s="99">
        <f t="shared" si="2"/>
        <v>73.583517292126558</v>
      </c>
      <c r="I19" s="99">
        <f t="shared" si="2"/>
        <v>62.545989698307579</v>
      </c>
      <c r="J19" s="99">
        <f t="shared" si="2"/>
        <v>47.829286239882265</v>
      </c>
      <c r="K19" s="99">
        <f t="shared" si="2"/>
        <v>0</v>
      </c>
      <c r="L19" s="99">
        <f t="shared" si="2"/>
        <v>0</v>
      </c>
      <c r="M19" s="99">
        <f t="shared" si="2"/>
        <v>952.90654893303895</v>
      </c>
      <c r="N19" s="99">
        <f t="shared" si="2"/>
        <v>717.34257183615239</v>
      </c>
      <c r="O19" s="99">
        <f t="shared" si="2"/>
        <v>49.307794424426319</v>
      </c>
      <c r="P19" s="99">
        <f t="shared" si="2"/>
        <v>0</v>
      </c>
      <c r="Q19" s="99">
        <f t="shared" si="2"/>
        <v>49.307794424426319</v>
      </c>
      <c r="R19" s="91">
        <f>SUM(M19,N19,Q19)</f>
        <v>1719.5569151936177</v>
      </c>
      <c r="S19" s="99">
        <f>S14*S17</f>
        <v>4591.9654116375432</v>
      </c>
      <c r="T19" s="99">
        <f>T14*T17</f>
        <v>14.529604068289141</v>
      </c>
      <c r="U19" s="148">
        <f>SUM(R19:T20)</f>
        <v>6326.0519308994499</v>
      </c>
    </row>
    <row r="20" spans="2:21" s="4" customFormat="1" ht="24" customHeight="1" x14ac:dyDescent="0.25">
      <c r="B20" s="119"/>
      <c r="C20" s="128"/>
      <c r="D20" s="145"/>
      <c r="E20" s="41" t="s">
        <v>24</v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1"/>
      <c r="S20" s="99"/>
      <c r="T20" s="99"/>
      <c r="U20" s="148"/>
    </row>
    <row r="21" spans="2:21" s="4" customFormat="1" ht="24" customHeight="1" x14ac:dyDescent="0.25">
      <c r="B21" s="40"/>
      <c r="C21" s="45"/>
      <c r="D21" s="27"/>
      <c r="E21" s="44" t="s">
        <v>67</v>
      </c>
      <c r="F21" s="53">
        <v>121.7</v>
      </c>
      <c r="G21" s="53">
        <v>121.7</v>
      </c>
      <c r="H21" s="53">
        <v>121.7</v>
      </c>
      <c r="I21" s="53">
        <v>121.7</v>
      </c>
      <c r="J21" s="53">
        <v>121.7</v>
      </c>
      <c r="K21" s="53">
        <v>121.7</v>
      </c>
      <c r="L21" s="53">
        <v>121.7</v>
      </c>
      <c r="M21" s="53">
        <v>121.7</v>
      </c>
      <c r="N21" s="53">
        <v>131.5</v>
      </c>
      <c r="O21" s="53">
        <v>117.1</v>
      </c>
      <c r="P21" s="53">
        <v>117.1</v>
      </c>
      <c r="Q21" s="53">
        <v>117.1</v>
      </c>
      <c r="R21" s="53"/>
      <c r="S21" s="53">
        <v>102.4</v>
      </c>
      <c r="T21" s="53">
        <v>104.3</v>
      </c>
      <c r="U21" s="52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4">
        <f>100/F21</f>
        <v>0.82169268693508624</v>
      </c>
      <c r="G22" s="94">
        <f>100/G21</f>
        <v>0.82169268693508624</v>
      </c>
      <c r="H22" s="94">
        <f t="shared" ref="H22:T22" si="3">100/H21</f>
        <v>0.82169268693508624</v>
      </c>
      <c r="I22" s="94">
        <f t="shared" si="3"/>
        <v>0.82169268693508624</v>
      </c>
      <c r="J22" s="94">
        <f t="shared" si="3"/>
        <v>0.82169268693508624</v>
      </c>
      <c r="K22" s="94">
        <f t="shared" si="3"/>
        <v>0.82169268693508624</v>
      </c>
      <c r="L22" s="94">
        <f t="shared" si="3"/>
        <v>0.82169268693508624</v>
      </c>
      <c r="M22" s="94">
        <f t="shared" si="3"/>
        <v>0.82169268693508624</v>
      </c>
      <c r="N22" s="94">
        <f t="shared" si="3"/>
        <v>0.76045627376425851</v>
      </c>
      <c r="O22" s="94">
        <f t="shared" si="3"/>
        <v>0.8539709649871905</v>
      </c>
      <c r="P22" s="94">
        <f t="shared" si="3"/>
        <v>0.8539709649871905</v>
      </c>
      <c r="Q22" s="94">
        <f t="shared" si="3"/>
        <v>0.8539709649871905</v>
      </c>
      <c r="R22" s="92"/>
      <c r="S22" s="94">
        <f t="shared" si="3"/>
        <v>0.9765625</v>
      </c>
      <c r="T22" s="94">
        <f t="shared" si="3"/>
        <v>0.95877277085330781</v>
      </c>
      <c r="U22" s="149"/>
    </row>
    <row r="23" spans="2:21" s="4" customFormat="1" ht="24" customHeight="1" x14ac:dyDescent="0.25">
      <c r="B23" s="119"/>
      <c r="C23" s="128"/>
      <c r="D23" s="145"/>
      <c r="E23" s="41" t="s">
        <v>22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2"/>
      <c r="S23" s="94"/>
      <c r="T23" s="94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55">
        <f>F19*F22</f>
        <v>482.19272835226724</v>
      </c>
      <c r="G24" s="55">
        <f>G19*G22</f>
        <v>149.64601914380708</v>
      </c>
      <c r="H24" s="55">
        <f t="shared" ref="H24:T24" si="4">H19*H22</f>
        <v>60.463038037901853</v>
      </c>
      <c r="I24" s="55">
        <f t="shared" si="4"/>
        <v>51.393582332216582</v>
      </c>
      <c r="J24" s="55">
        <f t="shared" si="4"/>
        <v>39.300974724636205</v>
      </c>
      <c r="K24" s="55">
        <f t="shared" si="4"/>
        <v>0</v>
      </c>
      <c r="L24" s="55">
        <f t="shared" si="4"/>
        <v>0</v>
      </c>
      <c r="M24" s="55">
        <f t="shared" si="4"/>
        <v>782.99634259082904</v>
      </c>
      <c r="N24" s="55">
        <f t="shared" si="4"/>
        <v>545.50765919099035</v>
      </c>
      <c r="O24" s="55">
        <f t="shared" si="4"/>
        <v>42.107424786017354</v>
      </c>
      <c r="P24" s="55">
        <f t="shared" si="4"/>
        <v>0</v>
      </c>
      <c r="Q24" s="55">
        <f t="shared" si="4"/>
        <v>42.107424786017354</v>
      </c>
      <c r="R24" s="93">
        <f>SUM(M24,N24,Q24)</f>
        <v>1370.6114265678368</v>
      </c>
      <c r="S24" s="55">
        <f t="shared" si="4"/>
        <v>4484.3412223022879</v>
      </c>
      <c r="T24" s="55">
        <f t="shared" si="4"/>
        <v>13.930588751955073</v>
      </c>
      <c r="U24" s="147">
        <f>SUM(R24:T25)</f>
        <v>5868.8832376220798</v>
      </c>
    </row>
    <row r="25" spans="2:21" s="4" customFormat="1" ht="24" customHeight="1" x14ac:dyDescent="0.25">
      <c r="B25" s="119"/>
      <c r="C25" s="128"/>
      <c r="D25" s="145"/>
      <c r="E25" s="41" t="s">
        <v>24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93"/>
      <c r="S25" s="55"/>
      <c r="T25" s="55"/>
      <c r="U25" s="147"/>
    </row>
    <row r="26" spans="2:21" s="4" customFormat="1" ht="24" customHeight="1" x14ac:dyDescent="0.25">
      <c r="B26" s="40"/>
      <c r="C26" s="45"/>
      <c r="D26" s="27"/>
      <c r="E26" s="44" t="s">
        <v>68</v>
      </c>
      <c r="F26" s="54">
        <v>89</v>
      </c>
      <c r="G26" s="54">
        <v>89</v>
      </c>
      <c r="H26" s="54">
        <v>89</v>
      </c>
      <c r="I26" s="54">
        <v>89</v>
      </c>
      <c r="J26" s="54">
        <v>89</v>
      </c>
      <c r="K26" s="54">
        <v>89</v>
      </c>
      <c r="L26" s="54">
        <v>89</v>
      </c>
      <c r="M26" s="54">
        <v>89</v>
      </c>
      <c r="N26" s="54">
        <v>95.3</v>
      </c>
      <c r="O26" s="54">
        <v>88.4</v>
      </c>
      <c r="P26" s="54">
        <v>88.4</v>
      </c>
      <c r="Q26" s="54">
        <v>88.4</v>
      </c>
      <c r="R26" s="54"/>
      <c r="S26" s="53">
        <v>88.5</v>
      </c>
      <c r="T26" s="54">
        <v>23.7</v>
      </c>
      <c r="U26" s="50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4">
        <f>100/F26</f>
        <v>1.1235955056179776</v>
      </c>
      <c r="G27" s="94">
        <f t="shared" ref="G27:T27" si="5">100/G26</f>
        <v>1.1235955056179776</v>
      </c>
      <c r="H27" s="94">
        <f t="shared" si="5"/>
        <v>1.1235955056179776</v>
      </c>
      <c r="I27" s="94">
        <f t="shared" si="5"/>
        <v>1.1235955056179776</v>
      </c>
      <c r="J27" s="94">
        <f t="shared" si="5"/>
        <v>1.1235955056179776</v>
      </c>
      <c r="K27" s="94">
        <f t="shared" si="5"/>
        <v>1.1235955056179776</v>
      </c>
      <c r="L27" s="94">
        <f t="shared" si="5"/>
        <v>1.1235955056179776</v>
      </c>
      <c r="M27" s="94">
        <f t="shared" si="5"/>
        <v>1.1235955056179776</v>
      </c>
      <c r="N27" s="94">
        <f t="shared" si="5"/>
        <v>1.0493179433368311</v>
      </c>
      <c r="O27" s="94">
        <f t="shared" si="5"/>
        <v>1.1312217194570136</v>
      </c>
      <c r="P27" s="94">
        <f t="shared" si="5"/>
        <v>1.1312217194570136</v>
      </c>
      <c r="Q27" s="94">
        <f t="shared" si="5"/>
        <v>1.1312217194570136</v>
      </c>
      <c r="R27" s="94"/>
      <c r="S27" s="94">
        <f t="shared" si="5"/>
        <v>1.1299435028248588</v>
      </c>
      <c r="T27" s="94">
        <f t="shared" si="5"/>
        <v>4.2194092827004219</v>
      </c>
      <c r="U27" s="149"/>
    </row>
    <row r="28" spans="2:21" s="4" customFormat="1" ht="24" customHeight="1" x14ac:dyDescent="0.25">
      <c r="B28" s="119"/>
      <c r="C28" s="128"/>
      <c r="D28" s="145"/>
      <c r="E28" s="41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541.78958241827786</v>
      </c>
      <c r="G29" s="96">
        <f t="shared" ref="G29:T29" si="6">G24*G27</f>
        <v>168.14159454360347</v>
      </c>
      <c r="H29" s="96">
        <f t="shared" si="6"/>
        <v>67.935997795395352</v>
      </c>
      <c r="I29" s="96">
        <f t="shared" si="6"/>
        <v>57.745598126086051</v>
      </c>
      <c r="J29" s="96">
        <f t="shared" si="6"/>
        <v>44.158398567006977</v>
      </c>
      <c r="K29" s="96">
        <f t="shared" si="6"/>
        <v>0</v>
      </c>
      <c r="L29" s="96">
        <f t="shared" si="6"/>
        <v>0</v>
      </c>
      <c r="M29" s="96">
        <f t="shared" si="6"/>
        <v>879.77117145036982</v>
      </c>
      <c r="N29" s="96">
        <f t="shared" si="6"/>
        <v>572.41097501677905</v>
      </c>
      <c r="O29" s="96">
        <f t="shared" si="6"/>
        <v>47.632833468345424</v>
      </c>
      <c r="P29" s="96">
        <f t="shared" si="6"/>
        <v>0</v>
      </c>
      <c r="Q29" s="96">
        <f t="shared" si="6"/>
        <v>47.632833468345424</v>
      </c>
      <c r="R29" s="95">
        <f>SUM(M29,N29,Q29)</f>
        <v>1499.8149799354942</v>
      </c>
      <c r="S29" s="96">
        <f t="shared" si="6"/>
        <v>5067.0522285901561</v>
      </c>
      <c r="T29" s="96">
        <f t="shared" si="6"/>
        <v>58.778855493481316</v>
      </c>
      <c r="U29" s="146">
        <f>SUM(R29:T30)</f>
        <v>6625.6460640191317</v>
      </c>
    </row>
    <row r="30" spans="2:21" s="4" customFormat="1" ht="24" customHeight="1" x14ac:dyDescent="0.25">
      <c r="B30" s="119"/>
      <c r="C30" s="128"/>
      <c r="D30" s="145"/>
      <c r="E30" s="41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6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59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2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4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5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7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6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8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1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41" t="s">
        <v>50</v>
      </c>
      <c r="F41" s="62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4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7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6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8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59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1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10.1.2020</vt:lpstr>
      <vt:lpstr>20.1.2020</vt:lpstr>
      <vt:lpstr>7.2.2020</vt:lpstr>
      <vt:lpstr>17.2.2020</vt:lpstr>
      <vt:lpstr>'10.1.2020'!Oblast_tisku</vt:lpstr>
      <vt:lpstr>'17.2.2020'!Oblast_tisku</vt:lpstr>
      <vt:lpstr>'20.1.2020'!Oblast_tisku</vt:lpstr>
      <vt:lpstr>'7.2.2020'!Oblast_tisku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2020-02-18T08:49:27Z</cp:lastPrinted>
  <dcterms:created xsi:type="dcterms:W3CDTF">2019-09-10T08:33:34Z</dcterms:created>
  <dcterms:modified xsi:type="dcterms:W3CDTF">2020-02-18T09:16:23Z</dcterms:modified>
</cp:coreProperties>
</file>