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2" r:id="rId2"/>
    <sheet name="11.10.2019" sheetId="3" r:id="rId3"/>
    <sheet name="21.10.2019" sheetId="4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S16" i="3"/>
  <c r="S17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M16" i="3"/>
  <c r="M17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I16" i="3"/>
  <c r="I17" i="3" s="1"/>
  <c r="I19" i="3" s="1"/>
  <c r="I24" i="3" s="1"/>
  <c r="I29" i="3" s="1"/>
  <c r="H16" i="3"/>
  <c r="H17" i="3" s="1"/>
  <c r="G16" i="3"/>
  <c r="G17" i="3" s="1"/>
  <c r="G19" i="3" s="1"/>
  <c r="G24" i="3" s="1"/>
  <c r="G29" i="3" s="1"/>
  <c r="F16" i="3"/>
  <c r="F17" i="3" s="1"/>
  <c r="T19" i="3"/>
  <c r="T24" i="3" s="1"/>
  <c r="T29" i="3" s="1"/>
  <c r="S19" i="3"/>
  <c r="S24" i="3" s="1"/>
  <c r="S29" i="3" s="1"/>
  <c r="Q14" i="3"/>
  <c r="Q19" i="3" s="1"/>
  <c r="Q24" i="3" s="1"/>
  <c r="Q29" i="3" s="1"/>
  <c r="N19" i="3"/>
  <c r="N24" i="3" s="1"/>
  <c r="N29" i="3" s="1"/>
  <c r="J19" i="3"/>
  <c r="J24" i="3" s="1"/>
  <c r="J29" i="3" s="1"/>
  <c r="H19" i="3"/>
  <c r="H24" i="3" s="1"/>
  <c r="H29" i="3" s="1"/>
  <c r="F19" i="3"/>
  <c r="F24" i="3" s="1"/>
  <c r="F29" i="3" s="1"/>
  <c r="R14" i="4" l="1"/>
  <c r="U14" i="4" s="1"/>
  <c r="M19" i="4"/>
  <c r="R19" i="4" s="1"/>
  <c r="U19" i="4" s="1"/>
  <c r="M14" i="3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6" i="2"/>
  <c r="T17" i="2" s="1"/>
  <c r="S16" i="2"/>
  <c r="S17" i="2" s="1"/>
  <c r="Q16" i="2"/>
  <c r="Q17" i="2" s="1"/>
  <c r="P16" i="2"/>
  <c r="P17" i="2" s="1"/>
  <c r="P19" i="2" s="1"/>
  <c r="P24" i="2" s="1"/>
  <c r="P29" i="2" s="1"/>
  <c r="O16" i="2"/>
  <c r="O17" i="2" s="1"/>
  <c r="N16" i="2"/>
  <c r="N17" i="2" s="1"/>
  <c r="N19" i="2" s="1"/>
  <c r="N24" i="2" s="1"/>
  <c r="N29" i="2" s="1"/>
  <c r="M16" i="2"/>
  <c r="M17" i="2" s="1"/>
  <c r="L16" i="2"/>
  <c r="L17" i="2" s="1"/>
  <c r="L19" i="2" s="1"/>
  <c r="L24" i="2" s="1"/>
  <c r="L29" i="2" s="1"/>
  <c r="K16" i="2"/>
  <c r="K17" i="2" s="1"/>
  <c r="K19" i="2" s="1"/>
  <c r="K24" i="2" s="1"/>
  <c r="K29" i="2" s="1"/>
  <c r="J16" i="2"/>
  <c r="J17" i="2" s="1"/>
  <c r="J19" i="2" s="1"/>
  <c r="J24" i="2" s="1"/>
  <c r="J29" i="2" s="1"/>
  <c r="I16" i="2"/>
  <c r="I17" i="2" s="1"/>
  <c r="H16" i="2"/>
  <c r="H17" i="2" s="1"/>
  <c r="H19" i="2" s="1"/>
  <c r="H24" i="2" s="1"/>
  <c r="H29" i="2" s="1"/>
  <c r="G16" i="2"/>
  <c r="G17" i="2" s="1"/>
  <c r="F16" i="2"/>
  <c r="F17" i="2" s="1"/>
  <c r="F19" i="2" s="1"/>
  <c r="F24" i="2" s="1"/>
  <c r="F29" i="2" s="1"/>
  <c r="T19" i="2"/>
  <c r="T24" i="2" s="1"/>
  <c r="T29" i="2" s="1"/>
  <c r="S19" i="2"/>
  <c r="S24" i="2" s="1"/>
  <c r="S29" i="2" s="1"/>
  <c r="O19" i="2"/>
  <c r="O24" i="2" s="1"/>
  <c r="O29" i="2" s="1"/>
  <c r="I19" i="2"/>
  <c r="I24" i="2" s="1"/>
  <c r="I29" i="2" s="1"/>
  <c r="G19" i="2"/>
  <c r="G24" i="2" s="1"/>
  <c r="G29" i="2" s="1"/>
  <c r="M24" i="4" l="1"/>
  <c r="R24" i="4" s="1"/>
  <c r="U24" i="4" s="1"/>
  <c r="R14" i="3"/>
  <c r="U14" i="3" s="1"/>
  <c r="M19" i="3"/>
  <c r="M14" i="2"/>
  <c r="Q14" i="2"/>
  <c r="Q19" i="2" s="1"/>
  <c r="Q24" i="2" s="1"/>
  <c r="Q29" i="2" s="1"/>
  <c r="T14" i="1"/>
  <c r="S14" i="1"/>
  <c r="O14" i="1"/>
  <c r="N14" i="1"/>
  <c r="J14" i="1"/>
  <c r="I14" i="1"/>
  <c r="H14" i="1"/>
  <c r="G14" i="1"/>
  <c r="F14" i="1"/>
  <c r="Q27" i="1"/>
  <c r="Q22" i="1"/>
  <c r="Q16" i="1"/>
  <c r="Q17" i="1" s="1"/>
  <c r="Q14" i="1"/>
  <c r="M27" i="1"/>
  <c r="M22" i="1"/>
  <c r="M16" i="1"/>
  <c r="M17" i="1" s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6" i="1"/>
  <c r="N17" i="1" s="1"/>
  <c r="P16" i="1"/>
  <c r="P17" i="1" s="1"/>
  <c r="P19" i="1" s="1"/>
  <c r="O16" i="1"/>
  <c r="L16" i="1"/>
  <c r="L17" i="1" s="1"/>
  <c r="K16" i="1"/>
  <c r="K17" i="1" s="1"/>
  <c r="J16" i="1"/>
  <c r="I16" i="1"/>
  <c r="I17" i="1" s="1"/>
  <c r="H16" i="1"/>
  <c r="H17" i="1" s="1"/>
  <c r="G16" i="1"/>
  <c r="G17" i="1" s="1"/>
  <c r="F16" i="1"/>
  <c r="F17" i="1" s="1"/>
  <c r="O17" i="1"/>
  <c r="O19" i="1" s="1"/>
  <c r="J17" i="1"/>
  <c r="T16" i="1"/>
  <c r="T17" i="1" s="1"/>
  <c r="T19" i="1" s="1"/>
  <c r="S16" i="1"/>
  <c r="S17" i="1" s="1"/>
  <c r="S19" i="1" s="1"/>
  <c r="M29" i="4" l="1"/>
  <c r="R29" i="4" s="1"/>
  <c r="U29" i="4" s="1"/>
  <c r="R19" i="3"/>
  <c r="U19" i="3" s="1"/>
  <c r="M24" i="3"/>
  <c r="M19" i="2"/>
  <c r="R14" i="2"/>
  <c r="U14" i="2" s="1"/>
  <c r="N19" i="1"/>
  <c r="L19" i="1"/>
  <c r="K19" i="1"/>
  <c r="S24" i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R24" i="3" l="1"/>
  <c r="U24" i="3" s="1"/>
  <c r="M29" i="3"/>
  <c r="R29" i="3" s="1"/>
  <c r="U29" i="3" s="1"/>
  <c r="M24" i="2"/>
  <c r="R19" i="2"/>
  <c r="U19" i="2" s="1"/>
  <c r="M14" i="1"/>
  <c r="F19" i="1"/>
  <c r="F24" i="1" s="1"/>
  <c r="F29" i="1" s="1"/>
  <c r="M29" i="2" l="1"/>
  <c r="R29" i="2" s="1"/>
  <c r="U29" i="2" s="1"/>
  <c r="R24" i="2"/>
  <c r="U24" i="2" s="1"/>
  <c r="R14" i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<sst xmlns="http://schemas.openxmlformats.org/spreadsheetml/2006/main" count="368" uniqueCount="80">
  <si>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</si>
  <si>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</si>
  <si>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</si>
  <si>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</si>
  <si>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</si>
  <si>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</si>
  <si>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</si>
  <si>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</si>
  <si>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</si>
  <si>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</si>
  <si>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</si>
  <si>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</si>
  <si>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</si>
  <si>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</si>
  <si>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</si>
  <si>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</si>
  <si>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</si>
  <si>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</si>
  <si>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</si>
  <si>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</si>
  <si>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</si>
  <si>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</si>
  <si>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</si>
  <si>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</si>
  <si>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</si>
  <si>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</si>
  <si>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</si>
  <si>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</si>
  <si>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</si>
  <si>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</si>
  <si>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</si>
  <si>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</si>
  <si>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</si>
  <si>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</si>
  <si>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</si>
  <si>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</si>
  <si>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</si>
  <si>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</si>
  <si>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</si>
  <si>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</si>
  <si>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</si>
  <si>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</si>
  <si>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</si>
  <si>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</si>
  <si>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</si>
  <si>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</si>
  <si>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</si>
  <si>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</si>
  <si>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</si>
  <si>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</si>
  <si>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</si>
  <si>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</si>
  <si>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</si>
  <si>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</si>
  <si>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</si>
  <si>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</si>
  <si>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</si>
  <si>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</si>
  <si>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</si>
  <si>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</si>
  <si>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</si>
  <si>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</si>
  <si>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</si>
  <si>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I/20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</si>
  <si>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</si>
  <si>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</si>
  <si>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</si>
  <si>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</si>
  <si>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</si>
  <si>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</si>
  <si>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</si>
  <si>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</si>
  <si>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Silnice I. Třídy, E</t>
  </si>
  <si>
    <t>-</t>
  </si>
  <si>
    <t>E</t>
  </si>
  <si>
    <t>S</t>
  </si>
  <si>
    <t>2-5090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</si>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</sst>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9" fontId="2" fillId="4" borderId="37" xfId="0" applyNumberFormat="1" applyFont="1" applyFill="1" applyBorder="1" applyAlignment="1">
      <alignment horizontal="left" vertical="center"/>
    </xf>
    <xf numFmtId="49" fontId="2" fillId="4" borderId="51" xfId="0" applyNumberFormat="1" applyFont="1" applyFill="1" applyBorder="1" applyAlignment="1">
      <alignment horizontal="left" vertical="center"/>
    </xf>
    <xf numFmtId="49" fontId="2" fillId="4" borderId="52" xfId="0" applyNumberFormat="1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76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43714</v>
      </c>
      <c r="E4" s="126"/>
      <c r="F4" s="81" t="s">
        <v>14</v>
      </c>
      <c r="G4" s="82"/>
      <c r="H4" s="82"/>
      <c r="I4" s="83"/>
      <c r="J4" s="90" t="s">
        <v>65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64</v>
      </c>
      <c r="E5" s="178"/>
      <c r="F5" s="84" t="s">
        <v>15</v>
      </c>
      <c r="G5" s="85"/>
      <c r="H5" s="85"/>
      <c r="I5" s="86"/>
      <c r="J5" s="93" t="s">
        <v>66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67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43724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18">
        <v>1</v>
      </c>
      <c r="C8" s="186" t="s">
        <v>6</v>
      </c>
      <c r="D8" s="187"/>
      <c r="E8" s="188"/>
      <c r="F8" s="160" t="s">
        <v>72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14">
        <v>2</v>
      </c>
      <c r="C9" s="116" t="s">
        <v>7</v>
      </c>
      <c r="D9" s="117"/>
      <c r="E9" s="13" t="s">
        <v>39</v>
      </c>
      <c r="F9" s="163" t="s">
        <v>73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14">
        <v>3</v>
      </c>
      <c r="C10" s="116" t="s">
        <v>8</v>
      </c>
      <c r="D10" s="185"/>
      <c r="E10" s="117"/>
      <c r="F10" s="163" t="s">
        <v>73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20">
        <v>4</v>
      </c>
      <c r="C11" s="182" t="s">
        <v>9</v>
      </c>
      <c r="D11" s="183"/>
      <c r="E11" s="184"/>
      <c r="F11" s="166" t="s">
        <v>74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33" t="s">
        <v>19</v>
      </c>
      <c r="N12" s="19" t="s">
        <v>21</v>
      </c>
      <c r="O12" s="142" t="s">
        <v>20</v>
      </c>
      <c r="P12" s="144"/>
      <c r="Q12" s="34" t="s">
        <v>20</v>
      </c>
      <c r="R12" s="28" t="s">
        <v>61</v>
      </c>
      <c r="S12" s="107" t="s">
        <v>17</v>
      </c>
      <c r="T12" s="107" t="s">
        <v>18</v>
      </c>
      <c r="U12" s="189" t="s">
        <v>75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71</v>
      </c>
      <c r="N13" s="13" t="s">
        <v>60</v>
      </c>
      <c r="O13" s="13" t="s">
        <v>20</v>
      </c>
      <c r="P13" s="13" t="s">
        <v>59</v>
      </c>
      <c r="Q13" s="25" t="s">
        <v>71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f>49+38+40+38+28+38+40+23+72+100+52+38+40+63+53+60</f>
        <v>772</v>
      </c>
      <c r="G14" s="99">
        <f>13+17+17+8+5+17+13+7+52+30+29+30+11+29+30+30</f>
        <v>338</v>
      </c>
      <c r="H14" s="99">
        <f>3+6+4+15+40+33+38+35</f>
        <v>174</v>
      </c>
      <c r="I14" s="99">
        <f>30+11+18+26+69+38+45+45</f>
        <v>282</v>
      </c>
      <c r="J14" s="99">
        <f>0+3+3+15+58+30+24+38</f>
        <v>171</v>
      </c>
      <c r="K14" s="99">
        <v>1</v>
      </c>
      <c r="L14" s="99">
        <v>1</v>
      </c>
      <c r="M14" s="99">
        <f>SUM(F14:L15)</f>
        <v>1739</v>
      </c>
      <c r="N14" s="99">
        <f>27+13+32+60+28+33+40+48+87+61+64+53+38+56+74+38</f>
        <v>752</v>
      </c>
      <c r="O14" s="99">
        <f>12+13+4+14+20+17+17+13+13+18+17+10</f>
        <v>168</v>
      </c>
      <c r="P14" s="99">
        <v>0</v>
      </c>
      <c r="Q14" s="99">
        <f>SUM(O14:P15)</f>
        <v>168</v>
      </c>
      <c r="R14" s="99">
        <f>SUM(M14,N14,Q14)</f>
        <v>2659</v>
      </c>
      <c r="S14" s="181">
        <f>207+168+122+163+203+223+218+147+147+125+122+154+214+228+257+234</f>
        <v>2932</v>
      </c>
      <c r="T14" s="99">
        <f>4+3+1+5+12+9+18</f>
        <v>52</v>
      </c>
      <c r="U14" s="127">
        <f>SUM(R14:T15)</f>
        <v>5643</v>
      </c>
    </row>
    <row r="15" spans="2:21" s="4" customFormat="1" ht="24" customHeight="1" x14ac:dyDescent="0.25">
      <c r="B15" s="129"/>
      <c r="C15" s="138"/>
      <c r="D15" s="139"/>
      <c r="E15" s="26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22"/>
      <c r="C16" s="23"/>
      <c r="D16" s="27"/>
      <c r="E16" s="24" t="s">
        <v>68</v>
      </c>
      <c r="F16" s="29">
        <f>6.66+7.44+7.7+7.63+7.19+6.66+5.86+4.92</f>
        <v>54.06</v>
      </c>
      <c r="G16" s="29">
        <f t="shared" ref="G16:M16" si="0">6.66+7.44+7.7+7.63+7.19+6.66+5.86+4.92</f>
        <v>54.06</v>
      </c>
      <c r="H16" s="29">
        <f t="shared" si="0"/>
        <v>54.06</v>
      </c>
      <c r="I16" s="29">
        <f t="shared" si="0"/>
        <v>54.06</v>
      </c>
      <c r="J16" s="29">
        <f t="shared" si="0"/>
        <v>54.06</v>
      </c>
      <c r="K16" s="29">
        <f t="shared" si="0"/>
        <v>54.06</v>
      </c>
      <c r="L16" s="29">
        <f t="shared" si="0"/>
        <v>54.06</v>
      </c>
      <c r="M16" s="29">
        <f t="shared" si="0"/>
        <v>54.06</v>
      </c>
      <c r="N16" s="29">
        <f>5.64+6.08+6.41+6.5+6.4+6.21+5.89+5.41</f>
        <v>48.540000000000006</v>
      </c>
      <c r="O16" s="29">
        <f>7.35+6.17+5.69+5.1+6.65+8.35+7.19+6.3</f>
        <v>52.8</v>
      </c>
      <c r="P16" s="29">
        <f>7.35+6.17+5.69+5.1+6.65+8.35+7.19+6.3</f>
        <v>52.8</v>
      </c>
      <c r="Q16" s="29">
        <f>7.35+6.17+5.69+5.1+6.65+8.35+7.19+6.3</f>
        <v>52.8</v>
      </c>
      <c r="R16" s="35"/>
      <c r="S16" s="30">
        <f>6.73+6.5+6.09+5.77+6.37+7.32+7.95+7.74</f>
        <v>54.470000000000006</v>
      </c>
      <c r="T16" s="29">
        <f>5.84+5.25+4.77+5.17+7.81+9.12+9.47+8.31</f>
        <v>55.74</v>
      </c>
      <c r="U16" s="31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1.8497965223825379</v>
      </c>
      <c r="G17" s="110">
        <f t="shared" si="1"/>
        <v>1.8497965223825379</v>
      </c>
      <c r="H17" s="110">
        <f t="shared" si="1"/>
        <v>1.8497965223825379</v>
      </c>
      <c r="I17" s="110">
        <f t="shared" si="1"/>
        <v>1.8497965223825379</v>
      </c>
      <c r="J17" s="110">
        <f t="shared" si="1"/>
        <v>1.8497965223825379</v>
      </c>
      <c r="K17" s="110">
        <f t="shared" si="1"/>
        <v>1.8497965223825379</v>
      </c>
      <c r="L17" s="110">
        <f t="shared" si="1"/>
        <v>1.8497965223825379</v>
      </c>
      <c r="M17" s="110">
        <f t="shared" si="1"/>
        <v>1.8497965223825379</v>
      </c>
      <c r="N17" s="110">
        <f t="shared" si="1"/>
        <v>2.0601565718994639</v>
      </c>
      <c r="O17" s="110">
        <f t="shared" si="1"/>
        <v>1.893939393939394</v>
      </c>
      <c r="P17" s="110">
        <f t="shared" si="1"/>
        <v>1.893939393939394</v>
      </c>
      <c r="Q17" s="110">
        <f t="shared" si="1"/>
        <v>1.893939393939394</v>
      </c>
      <c r="R17" s="100"/>
      <c r="S17" s="110">
        <f>100/S16</f>
        <v>1.8358729575913344</v>
      </c>
      <c r="T17" s="110">
        <f>100/T16</f>
        <v>1.7940437746681019</v>
      </c>
      <c r="U17" s="169"/>
    </row>
    <row r="18" spans="2:21" s="4" customFormat="1" ht="24" customHeight="1" x14ac:dyDescent="0.25">
      <c r="B18" s="129"/>
      <c r="C18" s="138"/>
      <c r="D18" s="155"/>
      <c r="E18" s="24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P19" si="2">F14*F17</f>
        <v>1428.0429152793192</v>
      </c>
      <c r="G19" s="109">
        <f t="shared" si="2"/>
        <v>625.23122456529779</v>
      </c>
      <c r="H19" s="109">
        <f t="shared" si="2"/>
        <v>321.86459489456161</v>
      </c>
      <c r="I19" s="109">
        <f t="shared" si="2"/>
        <v>521.64261931187571</v>
      </c>
      <c r="J19" s="109">
        <f t="shared" si="2"/>
        <v>316.31520532741399</v>
      </c>
      <c r="K19" s="109">
        <f t="shared" si="2"/>
        <v>1.8497965223825379</v>
      </c>
      <c r="L19" s="109">
        <f t="shared" si="2"/>
        <v>1.8497965223825379</v>
      </c>
      <c r="M19" s="109">
        <f t="shared" ref="M19" si="3">M14*M17</f>
        <v>3216.7961524232333</v>
      </c>
      <c r="N19" s="109">
        <f t="shared" si="2"/>
        <v>1549.2377420683968</v>
      </c>
      <c r="O19" s="109">
        <f t="shared" si="2"/>
        <v>318.18181818181819</v>
      </c>
      <c r="P19" s="109">
        <f t="shared" si="2"/>
        <v>0</v>
      </c>
      <c r="Q19" s="109">
        <f t="shared" ref="Q19" si="4">Q14*Q17</f>
        <v>318.18181818181819</v>
      </c>
      <c r="R19" s="101">
        <f>SUM(M19,N19,Q19)</f>
        <v>5084.2157126734483</v>
      </c>
      <c r="S19" s="109">
        <f>S14*S17</f>
        <v>5382.7795116577927</v>
      </c>
      <c r="T19" s="109">
        <f>T14*T17</f>
        <v>93.290276282741303</v>
      </c>
      <c r="U19" s="158">
        <f>SUM(R19:T20)</f>
        <v>10560.285500613982</v>
      </c>
    </row>
    <row r="20" spans="2:21" s="4" customFormat="1" ht="24" customHeight="1" x14ac:dyDescent="0.25">
      <c r="B20" s="129"/>
      <c r="C20" s="138"/>
      <c r="D20" s="155"/>
      <c r="E20" s="26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22"/>
      <c r="C21" s="23"/>
      <c r="D21" s="27"/>
      <c r="E21" s="24" t="s">
        <v>69</v>
      </c>
      <c r="F21" s="30">
        <v>124.7</v>
      </c>
      <c r="G21" s="30">
        <v>124.7</v>
      </c>
      <c r="H21" s="30">
        <v>124.7</v>
      </c>
      <c r="I21" s="30">
        <v>124.7</v>
      </c>
      <c r="J21" s="30">
        <v>124.7</v>
      </c>
      <c r="K21" s="30">
        <v>124.7</v>
      </c>
      <c r="L21" s="30">
        <v>124.7</v>
      </c>
      <c r="M21" s="30">
        <v>124.7</v>
      </c>
      <c r="N21" s="30">
        <v>119</v>
      </c>
      <c r="O21" s="30">
        <v>124.8</v>
      </c>
      <c r="P21" s="30">
        <v>124.8</v>
      </c>
      <c r="Q21" s="30">
        <v>124.8</v>
      </c>
      <c r="R21" s="36"/>
      <c r="S21" s="30">
        <v>119.3</v>
      </c>
      <c r="T21" s="30">
        <v>106.7</v>
      </c>
      <c r="U21" s="32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0.80192461908580592</v>
      </c>
      <c r="G22" s="104">
        <f>100/G21</f>
        <v>0.80192461908580592</v>
      </c>
      <c r="H22" s="104">
        <f t="shared" ref="H22:T22" si="5">100/H21</f>
        <v>0.80192461908580592</v>
      </c>
      <c r="I22" s="104">
        <f t="shared" si="5"/>
        <v>0.80192461908580592</v>
      </c>
      <c r="J22" s="104">
        <f t="shared" si="5"/>
        <v>0.80192461908580592</v>
      </c>
      <c r="K22" s="104">
        <f t="shared" si="5"/>
        <v>0.80192461908580592</v>
      </c>
      <c r="L22" s="104">
        <f t="shared" si="5"/>
        <v>0.80192461908580592</v>
      </c>
      <c r="M22" s="104">
        <f t="shared" si="5"/>
        <v>0.80192461908580592</v>
      </c>
      <c r="N22" s="104">
        <f t="shared" si="5"/>
        <v>0.84033613445378152</v>
      </c>
      <c r="O22" s="104">
        <f t="shared" si="5"/>
        <v>0.80128205128205132</v>
      </c>
      <c r="P22" s="104">
        <f t="shared" si="5"/>
        <v>0.80128205128205132</v>
      </c>
      <c r="Q22" s="104">
        <f t="shared" si="5"/>
        <v>0.80128205128205132</v>
      </c>
      <c r="R22" s="102"/>
      <c r="S22" s="104">
        <f t="shared" si="5"/>
        <v>0.83822296730930435</v>
      </c>
      <c r="T22" s="104">
        <f t="shared" si="5"/>
        <v>0.93720712277413309</v>
      </c>
      <c r="U22" s="159"/>
    </row>
    <row r="23" spans="2:21" s="4" customFormat="1" ht="24" customHeight="1" x14ac:dyDescent="0.25">
      <c r="B23" s="129"/>
      <c r="C23" s="138"/>
      <c r="D23" s="155"/>
      <c r="E23" s="26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1145.1827708735518</v>
      </c>
      <c r="G24" s="65">
        <f>G19*G22</f>
        <v>501.3883116000784</v>
      </c>
      <c r="H24" s="65">
        <f t="shared" ref="H24:T24" si="6">H19*H22</f>
        <v>258.11114265802854</v>
      </c>
      <c r="I24" s="65">
        <f t="shared" si="6"/>
        <v>418.318058790598</v>
      </c>
      <c r="J24" s="65">
        <f t="shared" si="6"/>
        <v>253.66095054323495</v>
      </c>
      <c r="K24" s="65">
        <f t="shared" si="6"/>
        <v>1.4833973715978652</v>
      </c>
      <c r="L24" s="65">
        <f t="shared" si="6"/>
        <v>1.4833973715978652</v>
      </c>
      <c r="M24" s="65">
        <f t="shared" ref="M24" si="7">M19*M22</f>
        <v>2579.6280292086876</v>
      </c>
      <c r="N24" s="65">
        <f t="shared" si="6"/>
        <v>1301.8804555196612</v>
      </c>
      <c r="O24" s="65">
        <f t="shared" si="6"/>
        <v>254.95337995337997</v>
      </c>
      <c r="P24" s="65">
        <f t="shared" si="6"/>
        <v>0</v>
      </c>
      <c r="Q24" s="65">
        <f t="shared" ref="Q24" si="8">Q19*Q22</f>
        <v>254.95337995337997</v>
      </c>
      <c r="R24" s="103">
        <f>SUM(M24,N24,Q24)</f>
        <v>4136.4618646817289</v>
      </c>
      <c r="S24" s="65">
        <f t="shared" si="6"/>
        <v>4511.9694146335232</v>
      </c>
      <c r="T24" s="65">
        <f t="shared" si="6"/>
        <v>87.432311417751919</v>
      </c>
      <c r="U24" s="157">
        <f>SUM(R24:T25)</f>
        <v>8735.8635907330045</v>
      </c>
    </row>
    <row r="25" spans="2:21" s="4" customFormat="1" ht="24" customHeight="1" x14ac:dyDescent="0.25">
      <c r="B25" s="129"/>
      <c r="C25" s="138"/>
      <c r="D25" s="155"/>
      <c r="E25" s="26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22"/>
      <c r="C26" s="23"/>
      <c r="D26" s="27"/>
      <c r="E26" s="24" t="s">
        <v>70</v>
      </c>
      <c r="F26" s="29">
        <v>105.7</v>
      </c>
      <c r="G26" s="29">
        <v>105.7</v>
      </c>
      <c r="H26" s="29">
        <v>105.7</v>
      </c>
      <c r="I26" s="29">
        <v>105.7</v>
      </c>
      <c r="J26" s="29">
        <v>105.7</v>
      </c>
      <c r="K26" s="29">
        <v>105.7</v>
      </c>
      <c r="L26" s="29">
        <v>105.7</v>
      </c>
      <c r="M26" s="29">
        <v>105.7</v>
      </c>
      <c r="N26" s="29">
        <v>102.9</v>
      </c>
      <c r="O26" s="29">
        <v>109.8</v>
      </c>
      <c r="P26" s="29">
        <v>109.8</v>
      </c>
      <c r="Q26" s="29">
        <v>109.8</v>
      </c>
      <c r="R26" s="35"/>
      <c r="S26" s="30">
        <v>106.6</v>
      </c>
      <c r="T26" s="29">
        <v>149</v>
      </c>
      <c r="U26" s="31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0.94607379375591294</v>
      </c>
      <c r="G27" s="104">
        <f t="shared" ref="G27:T27" si="9">100/G26</f>
        <v>0.94607379375591294</v>
      </c>
      <c r="H27" s="104">
        <f t="shared" si="9"/>
        <v>0.94607379375591294</v>
      </c>
      <c r="I27" s="104">
        <f t="shared" si="9"/>
        <v>0.94607379375591294</v>
      </c>
      <c r="J27" s="104">
        <f t="shared" si="9"/>
        <v>0.94607379375591294</v>
      </c>
      <c r="K27" s="104">
        <f t="shared" si="9"/>
        <v>0.94607379375591294</v>
      </c>
      <c r="L27" s="104">
        <f t="shared" si="9"/>
        <v>0.94607379375591294</v>
      </c>
      <c r="M27" s="104">
        <f t="shared" si="9"/>
        <v>0.94607379375591294</v>
      </c>
      <c r="N27" s="104">
        <f t="shared" si="9"/>
        <v>0.97181729834791053</v>
      </c>
      <c r="O27" s="104">
        <f t="shared" si="9"/>
        <v>0.91074681238615662</v>
      </c>
      <c r="P27" s="104">
        <f t="shared" si="9"/>
        <v>0.91074681238615662</v>
      </c>
      <c r="Q27" s="104">
        <f t="shared" si="9"/>
        <v>0.91074681238615662</v>
      </c>
      <c r="R27" s="104"/>
      <c r="S27" s="104">
        <f t="shared" si="9"/>
        <v>0.93808630393996251</v>
      </c>
      <c r="T27" s="104">
        <f t="shared" si="9"/>
        <v>0.67114093959731547</v>
      </c>
      <c r="U27" s="159"/>
    </row>
    <row r="28" spans="2:21" s="4" customFormat="1" ht="24" customHeight="1" x14ac:dyDescent="0.25">
      <c r="B28" s="129"/>
      <c r="C28" s="138"/>
      <c r="D28" s="155"/>
      <c r="E28" s="26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1083.4274085842496</v>
      </c>
      <c r="G29" s="106">
        <f t="shared" ref="G29:T29" si="10">G24*G27</f>
        <v>474.35034210035798</v>
      </c>
      <c r="H29" s="106">
        <f t="shared" si="10"/>
        <v>244.19218794515473</v>
      </c>
      <c r="I29" s="106">
        <f t="shared" si="10"/>
        <v>395.7597528766301</v>
      </c>
      <c r="J29" s="106">
        <f t="shared" si="10"/>
        <v>239.98197780816929</v>
      </c>
      <c r="K29" s="106">
        <f t="shared" si="10"/>
        <v>1.4034033789951421</v>
      </c>
      <c r="L29" s="106">
        <f t="shared" si="10"/>
        <v>1.4034033789951421</v>
      </c>
      <c r="M29" s="106">
        <f t="shared" ref="M29" si="11">M24*M27</f>
        <v>2440.5184760725519</v>
      </c>
      <c r="N29" s="106">
        <f t="shared" si="10"/>
        <v>1265.1899470550643</v>
      </c>
      <c r="O29" s="106">
        <f t="shared" si="10"/>
        <v>232.19797809961744</v>
      </c>
      <c r="P29" s="106">
        <f t="shared" si="10"/>
        <v>0</v>
      </c>
      <c r="Q29" s="106">
        <f t="shared" ref="Q29" si="12">Q24*Q27</f>
        <v>232.19797809961744</v>
      </c>
      <c r="R29" s="105">
        <f>SUM(M29,N29,Q29)</f>
        <v>3937.9064012272338</v>
      </c>
      <c r="S29" s="106">
        <f t="shared" si="10"/>
        <v>4232.616711663718</v>
      </c>
      <c r="T29" s="106">
        <f t="shared" si="10"/>
        <v>58.679403636075115</v>
      </c>
      <c r="U29" s="156">
        <f>SUM(R29:T30)</f>
        <v>8229.2025165270261</v>
      </c>
    </row>
    <row r="30" spans="2:21" s="4" customFormat="1" ht="24" customHeight="1" x14ac:dyDescent="0.25">
      <c r="B30" s="129"/>
      <c r="C30" s="138"/>
      <c r="D30" s="155"/>
      <c r="E30" s="26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17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76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43724</v>
      </c>
      <c r="E4" s="126"/>
      <c r="F4" s="81" t="s">
        <v>14</v>
      </c>
      <c r="G4" s="82"/>
      <c r="H4" s="82"/>
      <c r="I4" s="83"/>
      <c r="J4" s="90" t="s">
        <v>77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64</v>
      </c>
      <c r="E5" s="178"/>
      <c r="F5" s="84" t="s">
        <v>15</v>
      </c>
      <c r="G5" s="85"/>
      <c r="H5" s="85"/>
      <c r="I5" s="86"/>
      <c r="J5" s="93" t="s">
        <v>66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67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43738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48">
        <v>1</v>
      </c>
      <c r="C8" s="186" t="s">
        <v>6</v>
      </c>
      <c r="D8" s="187"/>
      <c r="E8" s="188"/>
      <c r="F8" s="160" t="s">
        <v>72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42">
        <v>2</v>
      </c>
      <c r="C9" s="116" t="s">
        <v>7</v>
      </c>
      <c r="D9" s="117"/>
      <c r="E9" s="13" t="s">
        <v>39</v>
      </c>
      <c r="F9" s="163" t="s">
        <v>73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42">
        <v>3</v>
      </c>
      <c r="C10" s="116" t="s">
        <v>8</v>
      </c>
      <c r="D10" s="185"/>
      <c r="E10" s="117"/>
      <c r="F10" s="163" t="s">
        <v>73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43">
        <v>4</v>
      </c>
      <c r="C11" s="182" t="s">
        <v>9</v>
      </c>
      <c r="D11" s="183"/>
      <c r="E11" s="184"/>
      <c r="F11" s="166" t="s">
        <v>74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47" t="s">
        <v>19</v>
      </c>
      <c r="N12" s="19" t="s">
        <v>21</v>
      </c>
      <c r="O12" s="142" t="s">
        <v>20</v>
      </c>
      <c r="P12" s="144"/>
      <c r="Q12" s="46" t="s">
        <v>20</v>
      </c>
      <c r="R12" s="45" t="s">
        <v>61</v>
      </c>
      <c r="S12" s="107" t="s">
        <v>17</v>
      </c>
      <c r="T12" s="107" t="s">
        <v>18</v>
      </c>
      <c r="U12" s="189" t="s">
        <v>75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71</v>
      </c>
      <c r="N13" s="13" t="s">
        <v>60</v>
      </c>
      <c r="O13" s="13" t="s">
        <v>20</v>
      </c>
      <c r="P13" s="13" t="s">
        <v>59</v>
      </c>
      <c r="Q13" s="25" t="s">
        <v>71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569</v>
      </c>
      <c r="G14" s="99">
        <v>229</v>
      </c>
      <c r="H14" s="99">
        <v>49</v>
      </c>
      <c r="I14" s="99">
        <v>162</v>
      </c>
      <c r="J14" s="99">
        <v>40</v>
      </c>
      <c r="K14" s="99">
        <v>2</v>
      </c>
      <c r="L14" s="99">
        <v>0</v>
      </c>
      <c r="M14" s="99">
        <f>SUM(F14:L15)</f>
        <v>1051</v>
      </c>
      <c r="N14" s="99">
        <v>599</v>
      </c>
      <c r="O14" s="99">
        <v>86</v>
      </c>
      <c r="P14" s="99">
        <v>0</v>
      </c>
      <c r="Q14" s="99">
        <f>SUM(O14:P15)</f>
        <v>86</v>
      </c>
      <c r="R14" s="99">
        <f>SUM(M14,N14,Q14)</f>
        <v>1736</v>
      </c>
      <c r="S14" s="181">
        <v>3269</v>
      </c>
      <c r="T14" s="99">
        <v>62</v>
      </c>
      <c r="U14" s="127">
        <f>SUM(R14:T15)</f>
        <v>5067</v>
      </c>
    </row>
    <row r="15" spans="2:21" s="4" customFormat="1" ht="24" customHeight="1" x14ac:dyDescent="0.25">
      <c r="B15" s="129"/>
      <c r="C15" s="138"/>
      <c r="D15" s="139"/>
      <c r="E15" s="41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42"/>
      <c r="C16" s="44"/>
      <c r="D16" s="27"/>
      <c r="E16" s="49" t="s">
        <v>68</v>
      </c>
      <c r="F16" s="39">
        <f>6.66+7.44+7.7+7.63+7.19+6.66+5.86+4.92</f>
        <v>54.06</v>
      </c>
      <c r="G16" s="39">
        <f t="shared" ref="G16:M16" si="0">6.66+7.44+7.7+7.63+7.19+6.66+5.86+4.92</f>
        <v>54.06</v>
      </c>
      <c r="H16" s="39">
        <f t="shared" si="0"/>
        <v>54.06</v>
      </c>
      <c r="I16" s="39">
        <f t="shared" si="0"/>
        <v>54.06</v>
      </c>
      <c r="J16" s="39">
        <f t="shared" si="0"/>
        <v>54.06</v>
      </c>
      <c r="K16" s="39">
        <f t="shared" si="0"/>
        <v>54.06</v>
      </c>
      <c r="L16" s="39">
        <f t="shared" si="0"/>
        <v>54.06</v>
      </c>
      <c r="M16" s="39">
        <f t="shared" si="0"/>
        <v>54.06</v>
      </c>
      <c r="N16" s="39">
        <f>5.64+6.08+6.41+6.5+6.4+6.21+5.89+5.41</f>
        <v>48.540000000000006</v>
      </c>
      <c r="O16" s="39">
        <f>7.35+6.17+5.69+5.1+6.65+8.35+7.19+6.3</f>
        <v>52.8</v>
      </c>
      <c r="P16" s="39">
        <f>7.35+6.17+5.69+5.1+6.65+8.35+7.19+6.3</f>
        <v>52.8</v>
      </c>
      <c r="Q16" s="39">
        <f>7.35+6.17+5.69+5.1+6.65+8.35+7.19+6.3</f>
        <v>52.8</v>
      </c>
      <c r="R16" s="38"/>
      <c r="S16" s="40">
        <f>6.73+6.5+6.09+5.77+6.37+7.32+7.95+7.74</f>
        <v>54.470000000000006</v>
      </c>
      <c r="T16" s="39">
        <f>5.84+5.25+4.77+5.17+7.81+9.12+9.47+8.31</f>
        <v>55.74</v>
      </c>
      <c r="U16" s="50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1.8497965223825379</v>
      </c>
      <c r="G17" s="110">
        <f t="shared" si="1"/>
        <v>1.8497965223825379</v>
      </c>
      <c r="H17" s="110">
        <f t="shared" si="1"/>
        <v>1.8497965223825379</v>
      </c>
      <c r="I17" s="110">
        <f t="shared" si="1"/>
        <v>1.8497965223825379</v>
      </c>
      <c r="J17" s="110">
        <f t="shared" si="1"/>
        <v>1.8497965223825379</v>
      </c>
      <c r="K17" s="110">
        <f t="shared" si="1"/>
        <v>1.8497965223825379</v>
      </c>
      <c r="L17" s="110">
        <f t="shared" si="1"/>
        <v>1.8497965223825379</v>
      </c>
      <c r="M17" s="110">
        <f t="shared" si="1"/>
        <v>1.8497965223825379</v>
      </c>
      <c r="N17" s="110">
        <f t="shared" si="1"/>
        <v>2.0601565718994639</v>
      </c>
      <c r="O17" s="110">
        <f t="shared" si="1"/>
        <v>1.893939393939394</v>
      </c>
      <c r="P17" s="110">
        <f t="shared" si="1"/>
        <v>1.893939393939394</v>
      </c>
      <c r="Q17" s="110">
        <f t="shared" si="1"/>
        <v>1.893939393939394</v>
      </c>
      <c r="R17" s="100"/>
      <c r="S17" s="110">
        <f>100/S16</f>
        <v>1.8358729575913344</v>
      </c>
      <c r="T17" s="110">
        <f>100/T16</f>
        <v>1.7940437746681019</v>
      </c>
      <c r="U17" s="169"/>
    </row>
    <row r="18" spans="2:21" s="4" customFormat="1" ht="24" customHeight="1" x14ac:dyDescent="0.25">
      <c r="B18" s="129"/>
      <c r="C18" s="138"/>
      <c r="D18" s="155"/>
      <c r="E18" s="49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Q19" si="2">F14*F17</f>
        <v>1052.5342212356641</v>
      </c>
      <c r="G19" s="109">
        <f t="shared" si="2"/>
        <v>423.60340362560117</v>
      </c>
      <c r="H19" s="109">
        <f t="shared" si="2"/>
        <v>90.640029596744355</v>
      </c>
      <c r="I19" s="109">
        <f t="shared" si="2"/>
        <v>299.66703662597115</v>
      </c>
      <c r="J19" s="109">
        <f t="shared" si="2"/>
        <v>73.991860895301514</v>
      </c>
      <c r="K19" s="109">
        <f t="shared" si="2"/>
        <v>3.6995930447650758</v>
      </c>
      <c r="L19" s="109">
        <f t="shared" si="2"/>
        <v>0</v>
      </c>
      <c r="M19" s="109">
        <f t="shared" si="2"/>
        <v>1944.1361450240472</v>
      </c>
      <c r="N19" s="109">
        <f t="shared" si="2"/>
        <v>1234.0337865677789</v>
      </c>
      <c r="O19" s="109">
        <f t="shared" si="2"/>
        <v>162.87878787878788</v>
      </c>
      <c r="P19" s="109">
        <f t="shared" si="2"/>
        <v>0</v>
      </c>
      <c r="Q19" s="109">
        <f t="shared" si="2"/>
        <v>162.87878787878788</v>
      </c>
      <c r="R19" s="101">
        <f>SUM(M19,N19,Q19)</f>
        <v>3341.0487194706138</v>
      </c>
      <c r="S19" s="109">
        <f>S14*S17</f>
        <v>6001.4686983660722</v>
      </c>
      <c r="T19" s="109">
        <f>T14*T17</f>
        <v>111.23071402942232</v>
      </c>
      <c r="U19" s="158">
        <f>SUM(R19:T20)</f>
        <v>9453.7481318661085</v>
      </c>
    </row>
    <row r="20" spans="2:21" s="4" customFormat="1" ht="24" customHeight="1" x14ac:dyDescent="0.25">
      <c r="B20" s="129"/>
      <c r="C20" s="138"/>
      <c r="D20" s="155"/>
      <c r="E20" s="41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42"/>
      <c r="C21" s="44"/>
      <c r="D21" s="27"/>
      <c r="E21" s="49" t="s">
        <v>69</v>
      </c>
      <c r="F21" s="40">
        <v>122.5</v>
      </c>
      <c r="G21" s="40">
        <v>122.5</v>
      </c>
      <c r="H21" s="40">
        <v>122.5</v>
      </c>
      <c r="I21" s="40">
        <v>122.5</v>
      </c>
      <c r="J21" s="40">
        <v>122.5</v>
      </c>
      <c r="K21" s="40">
        <v>122.5</v>
      </c>
      <c r="L21" s="40">
        <v>122.5</v>
      </c>
      <c r="M21" s="40">
        <v>122.5</v>
      </c>
      <c r="N21" s="40">
        <v>133.6</v>
      </c>
      <c r="O21" s="40">
        <v>115.1</v>
      </c>
      <c r="P21" s="40">
        <v>115.1</v>
      </c>
      <c r="Q21" s="40">
        <v>115.1</v>
      </c>
      <c r="R21" s="37"/>
      <c r="S21" s="40">
        <v>99</v>
      </c>
      <c r="T21" s="40">
        <v>79.599999999999994</v>
      </c>
      <c r="U21" s="51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0.81632653061224492</v>
      </c>
      <c r="G22" s="104">
        <f>100/G21</f>
        <v>0.81632653061224492</v>
      </c>
      <c r="H22" s="104">
        <f t="shared" ref="H22:T22" si="3">100/H21</f>
        <v>0.81632653061224492</v>
      </c>
      <c r="I22" s="104">
        <f t="shared" si="3"/>
        <v>0.81632653061224492</v>
      </c>
      <c r="J22" s="104">
        <f t="shared" si="3"/>
        <v>0.81632653061224492</v>
      </c>
      <c r="K22" s="104">
        <f t="shared" si="3"/>
        <v>0.81632653061224492</v>
      </c>
      <c r="L22" s="104">
        <f t="shared" si="3"/>
        <v>0.81632653061224492</v>
      </c>
      <c r="M22" s="104">
        <f t="shared" si="3"/>
        <v>0.81632653061224492</v>
      </c>
      <c r="N22" s="104">
        <f t="shared" si="3"/>
        <v>0.74850299401197606</v>
      </c>
      <c r="O22" s="104">
        <f t="shared" si="3"/>
        <v>0.86880973066898348</v>
      </c>
      <c r="P22" s="104">
        <f t="shared" si="3"/>
        <v>0.86880973066898348</v>
      </c>
      <c r="Q22" s="104">
        <f t="shared" si="3"/>
        <v>0.86880973066898348</v>
      </c>
      <c r="R22" s="102"/>
      <c r="S22" s="104">
        <f t="shared" si="3"/>
        <v>1.0101010101010102</v>
      </c>
      <c r="T22" s="104">
        <f t="shared" si="3"/>
        <v>1.256281407035176</v>
      </c>
      <c r="U22" s="159"/>
    </row>
    <row r="23" spans="2:21" s="4" customFormat="1" ht="24" customHeight="1" x14ac:dyDescent="0.25">
      <c r="B23" s="129"/>
      <c r="C23" s="138"/>
      <c r="D23" s="155"/>
      <c r="E23" s="41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859.21160917197074</v>
      </c>
      <c r="G24" s="65">
        <f>G19*G22</f>
        <v>345.79869683722546</v>
      </c>
      <c r="H24" s="65">
        <f t="shared" ref="H24:T24" si="4">H19*H22</f>
        <v>73.991860895301514</v>
      </c>
      <c r="I24" s="65">
        <f t="shared" si="4"/>
        <v>244.62615234773156</v>
      </c>
      <c r="J24" s="65">
        <f t="shared" si="4"/>
        <v>60.40151909820532</v>
      </c>
      <c r="K24" s="65">
        <f t="shared" si="4"/>
        <v>3.0200759549102658</v>
      </c>
      <c r="L24" s="65">
        <f t="shared" si="4"/>
        <v>0</v>
      </c>
      <c r="M24" s="65">
        <f t="shared" si="4"/>
        <v>1587.0499143053446</v>
      </c>
      <c r="N24" s="65">
        <f t="shared" si="4"/>
        <v>923.67798395791829</v>
      </c>
      <c r="O24" s="65">
        <f t="shared" si="4"/>
        <v>141.5106758286602</v>
      </c>
      <c r="P24" s="65">
        <f t="shared" si="4"/>
        <v>0</v>
      </c>
      <c r="Q24" s="65">
        <f t="shared" si="4"/>
        <v>141.5106758286602</v>
      </c>
      <c r="R24" s="103">
        <f>SUM(M24,N24,Q24)</f>
        <v>2652.2385740919231</v>
      </c>
      <c r="S24" s="65">
        <f t="shared" si="4"/>
        <v>6062.0895943091646</v>
      </c>
      <c r="T24" s="65">
        <f t="shared" si="4"/>
        <v>139.73707792640997</v>
      </c>
      <c r="U24" s="157">
        <f>SUM(R24:T25)</f>
        <v>8854.0652463274964</v>
      </c>
    </row>
    <row r="25" spans="2:21" s="4" customFormat="1" ht="24" customHeight="1" x14ac:dyDescent="0.25">
      <c r="B25" s="129"/>
      <c r="C25" s="138"/>
      <c r="D25" s="155"/>
      <c r="E25" s="41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42"/>
      <c r="C26" s="44"/>
      <c r="D26" s="27"/>
      <c r="E26" s="49" t="s">
        <v>70</v>
      </c>
      <c r="F26" s="39">
        <v>105.7</v>
      </c>
      <c r="G26" s="39">
        <v>105.7</v>
      </c>
      <c r="H26" s="39">
        <v>105.7</v>
      </c>
      <c r="I26" s="39">
        <v>105.7</v>
      </c>
      <c r="J26" s="39">
        <v>105.7</v>
      </c>
      <c r="K26" s="39">
        <v>105.7</v>
      </c>
      <c r="L26" s="39">
        <v>105.7</v>
      </c>
      <c r="M26" s="39">
        <v>105.7</v>
      </c>
      <c r="N26" s="39">
        <v>102.9</v>
      </c>
      <c r="O26" s="39">
        <v>109.8</v>
      </c>
      <c r="P26" s="39">
        <v>109.8</v>
      </c>
      <c r="Q26" s="39">
        <v>109.8</v>
      </c>
      <c r="R26" s="38"/>
      <c r="S26" s="40">
        <v>106.6</v>
      </c>
      <c r="T26" s="39">
        <v>149</v>
      </c>
      <c r="U26" s="50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0.94607379375591294</v>
      </c>
      <c r="G27" s="104">
        <f t="shared" ref="G27:T27" si="5">100/G26</f>
        <v>0.94607379375591294</v>
      </c>
      <c r="H27" s="104">
        <f t="shared" si="5"/>
        <v>0.94607379375591294</v>
      </c>
      <c r="I27" s="104">
        <f t="shared" si="5"/>
        <v>0.94607379375591294</v>
      </c>
      <c r="J27" s="104">
        <f t="shared" si="5"/>
        <v>0.94607379375591294</v>
      </c>
      <c r="K27" s="104">
        <f t="shared" si="5"/>
        <v>0.94607379375591294</v>
      </c>
      <c r="L27" s="104">
        <f t="shared" si="5"/>
        <v>0.94607379375591294</v>
      </c>
      <c r="M27" s="104">
        <f t="shared" si="5"/>
        <v>0.94607379375591294</v>
      </c>
      <c r="N27" s="104">
        <f t="shared" si="5"/>
        <v>0.97181729834791053</v>
      </c>
      <c r="O27" s="104">
        <f t="shared" si="5"/>
        <v>0.91074681238615662</v>
      </c>
      <c r="P27" s="104">
        <f t="shared" si="5"/>
        <v>0.91074681238615662</v>
      </c>
      <c r="Q27" s="104">
        <f t="shared" si="5"/>
        <v>0.91074681238615662</v>
      </c>
      <c r="R27" s="104"/>
      <c r="S27" s="104">
        <f t="shared" si="5"/>
        <v>0.93808630393996251</v>
      </c>
      <c r="T27" s="104">
        <f t="shared" si="5"/>
        <v>0.67114093959731547</v>
      </c>
      <c r="U27" s="159"/>
    </row>
    <row r="28" spans="2:21" s="4" customFormat="1" ht="24" customHeight="1" x14ac:dyDescent="0.25">
      <c r="B28" s="129"/>
      <c r="C28" s="138"/>
      <c r="D28" s="155"/>
      <c r="E28" s="41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812.87758672844916</v>
      </c>
      <c r="G29" s="106">
        <f t="shared" ref="G29:T29" si="6">G24*G27</f>
        <v>327.15108499264471</v>
      </c>
      <c r="H29" s="106">
        <f t="shared" si="6"/>
        <v>70.001760544277687</v>
      </c>
      <c r="I29" s="106">
        <f t="shared" si="6"/>
        <v>231.43439200353032</v>
      </c>
      <c r="J29" s="106">
        <f t="shared" si="6"/>
        <v>57.144294321859334</v>
      </c>
      <c r="K29" s="106">
        <f t="shared" si="6"/>
        <v>2.8572147160929666</v>
      </c>
      <c r="L29" s="106">
        <f t="shared" si="6"/>
        <v>0</v>
      </c>
      <c r="M29" s="106">
        <f t="shared" si="6"/>
        <v>1501.4663333068538</v>
      </c>
      <c r="N29" s="106">
        <f t="shared" si="6"/>
        <v>897.64624291342875</v>
      </c>
      <c r="O29" s="106">
        <f t="shared" si="6"/>
        <v>128.88039692956301</v>
      </c>
      <c r="P29" s="106">
        <f t="shared" si="6"/>
        <v>0</v>
      </c>
      <c r="Q29" s="106">
        <f t="shared" si="6"/>
        <v>128.88039692956301</v>
      </c>
      <c r="R29" s="105">
        <f>SUM(M29,N29,Q29)</f>
        <v>2527.992973149846</v>
      </c>
      <c r="S29" s="106">
        <f t="shared" si="6"/>
        <v>5686.7632216783913</v>
      </c>
      <c r="T29" s="106">
        <f t="shared" si="6"/>
        <v>93.783273776114072</v>
      </c>
      <c r="U29" s="156">
        <f>SUM(R29:T30)</f>
        <v>8308.5394686043528</v>
      </c>
    </row>
    <row r="30" spans="2:21" s="4" customFormat="1" ht="24" customHeight="1" x14ac:dyDescent="0.25">
      <c r="B30" s="129"/>
      <c r="C30" s="138"/>
      <c r="D30" s="155"/>
      <c r="E30" s="41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41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76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43749</v>
      </c>
      <c r="E4" s="126"/>
      <c r="F4" s="81" t="s">
        <v>14</v>
      </c>
      <c r="G4" s="82"/>
      <c r="H4" s="82"/>
      <c r="I4" s="83"/>
      <c r="J4" s="90" t="s">
        <v>65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78</v>
      </c>
      <c r="E5" s="178"/>
      <c r="F5" s="84" t="s">
        <v>15</v>
      </c>
      <c r="G5" s="85"/>
      <c r="H5" s="85"/>
      <c r="I5" s="86"/>
      <c r="J5" s="93" t="s">
        <v>66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67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43768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56">
        <v>1</v>
      </c>
      <c r="C8" s="186" t="s">
        <v>6</v>
      </c>
      <c r="D8" s="187"/>
      <c r="E8" s="188"/>
      <c r="F8" s="160" t="s">
        <v>72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53">
        <v>2</v>
      </c>
      <c r="C9" s="116" t="s">
        <v>7</v>
      </c>
      <c r="D9" s="117"/>
      <c r="E9" s="13" t="s">
        <v>39</v>
      </c>
      <c r="F9" s="163" t="s">
        <v>73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53">
        <v>3</v>
      </c>
      <c r="C10" s="116" t="s">
        <v>8</v>
      </c>
      <c r="D10" s="185"/>
      <c r="E10" s="117"/>
      <c r="F10" s="163" t="s">
        <v>73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57">
        <v>4</v>
      </c>
      <c r="C11" s="182" t="s">
        <v>9</v>
      </c>
      <c r="D11" s="183"/>
      <c r="E11" s="184"/>
      <c r="F11" s="166" t="s">
        <v>74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62" t="s">
        <v>19</v>
      </c>
      <c r="N12" s="19" t="s">
        <v>21</v>
      </c>
      <c r="O12" s="142" t="s">
        <v>20</v>
      </c>
      <c r="P12" s="144"/>
      <c r="Q12" s="61" t="s">
        <v>20</v>
      </c>
      <c r="R12" s="60" t="s">
        <v>61</v>
      </c>
      <c r="S12" s="107" t="s">
        <v>17</v>
      </c>
      <c r="T12" s="107" t="s">
        <v>18</v>
      </c>
      <c r="U12" s="189" t="s">
        <v>75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71</v>
      </c>
      <c r="N13" s="13" t="s">
        <v>60</v>
      </c>
      <c r="O13" s="13" t="s">
        <v>20</v>
      </c>
      <c r="P13" s="13" t="s">
        <v>59</v>
      </c>
      <c r="Q13" s="25" t="s">
        <v>71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422</v>
      </c>
      <c r="G14" s="99">
        <v>151</v>
      </c>
      <c r="H14" s="99">
        <v>32</v>
      </c>
      <c r="I14" s="99">
        <v>107</v>
      </c>
      <c r="J14" s="99">
        <v>25</v>
      </c>
      <c r="K14" s="99">
        <v>2</v>
      </c>
      <c r="L14" s="99">
        <v>0</v>
      </c>
      <c r="M14" s="99">
        <f>SUM(F14:L15)</f>
        <v>739</v>
      </c>
      <c r="N14" s="99">
        <v>453</v>
      </c>
      <c r="O14" s="99">
        <v>99</v>
      </c>
      <c r="P14" s="99">
        <v>0</v>
      </c>
      <c r="Q14" s="99">
        <f>SUM(O14:P15)</f>
        <v>99</v>
      </c>
      <c r="R14" s="99">
        <f>SUM(M14,N14,Q14)</f>
        <v>1291</v>
      </c>
      <c r="S14" s="181">
        <v>3471</v>
      </c>
      <c r="T14" s="99">
        <v>48</v>
      </c>
      <c r="U14" s="127">
        <f>SUM(R14:T15)</f>
        <v>4810</v>
      </c>
    </row>
    <row r="15" spans="2:21" s="4" customFormat="1" ht="24" customHeight="1" x14ac:dyDescent="0.25">
      <c r="B15" s="129"/>
      <c r="C15" s="138"/>
      <c r="D15" s="139"/>
      <c r="E15" s="54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53"/>
      <c r="C16" s="59"/>
      <c r="D16" s="27"/>
      <c r="E16" s="58" t="s">
        <v>68</v>
      </c>
      <c r="F16" s="64">
        <f>6.66+7.44+7.7+7.63+7.19+6.66+5.86+4.92</f>
        <v>54.06</v>
      </c>
      <c r="G16" s="64">
        <f t="shared" ref="G16:M16" si="0">6.66+7.44+7.7+7.63+7.19+6.66+5.86+4.92</f>
        <v>54.06</v>
      </c>
      <c r="H16" s="64">
        <f t="shared" si="0"/>
        <v>54.06</v>
      </c>
      <c r="I16" s="64">
        <f t="shared" si="0"/>
        <v>54.06</v>
      </c>
      <c r="J16" s="64">
        <f t="shared" si="0"/>
        <v>54.06</v>
      </c>
      <c r="K16" s="64">
        <f t="shared" si="0"/>
        <v>54.06</v>
      </c>
      <c r="L16" s="64">
        <f t="shared" si="0"/>
        <v>54.06</v>
      </c>
      <c r="M16" s="64">
        <f t="shared" si="0"/>
        <v>54.06</v>
      </c>
      <c r="N16" s="64">
        <f>5.64+6.08+6.41+6.5+6.4+6.21+5.89+5.41</f>
        <v>48.540000000000006</v>
      </c>
      <c r="O16" s="64">
        <f>7.35+6.17+5.69+5.1+6.65+8.35+7.19+6.3</f>
        <v>52.8</v>
      </c>
      <c r="P16" s="64">
        <f>7.35+6.17+5.69+5.1+6.65+8.35+7.19+6.3</f>
        <v>52.8</v>
      </c>
      <c r="Q16" s="64">
        <f>7.35+6.17+5.69+5.1+6.65+8.35+7.19+6.3</f>
        <v>52.8</v>
      </c>
      <c r="R16" s="64"/>
      <c r="S16" s="63">
        <f>6.73+6.5+6.09+5.77+6.37+7.32+7.95+7.74</f>
        <v>54.470000000000006</v>
      </c>
      <c r="T16" s="64">
        <f>5.84+5.25+4.77+5.17+7.81+9.12+9.47+8.31</f>
        <v>55.74</v>
      </c>
      <c r="U16" s="52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00">
        <f t="shared" ref="F17:Q17" si="1">100/F16</f>
        <v>1.8497965223825379</v>
      </c>
      <c r="G17" s="100">
        <f t="shared" si="1"/>
        <v>1.8497965223825379</v>
      </c>
      <c r="H17" s="100">
        <f t="shared" si="1"/>
        <v>1.8497965223825379</v>
      </c>
      <c r="I17" s="100">
        <f t="shared" si="1"/>
        <v>1.8497965223825379</v>
      </c>
      <c r="J17" s="100">
        <f t="shared" si="1"/>
        <v>1.8497965223825379</v>
      </c>
      <c r="K17" s="100">
        <f t="shared" si="1"/>
        <v>1.8497965223825379</v>
      </c>
      <c r="L17" s="100">
        <f t="shared" si="1"/>
        <v>1.8497965223825379</v>
      </c>
      <c r="M17" s="100">
        <f t="shared" si="1"/>
        <v>1.8497965223825379</v>
      </c>
      <c r="N17" s="100">
        <f t="shared" si="1"/>
        <v>2.0601565718994639</v>
      </c>
      <c r="O17" s="100">
        <f t="shared" si="1"/>
        <v>1.893939393939394</v>
      </c>
      <c r="P17" s="100">
        <f t="shared" si="1"/>
        <v>1.893939393939394</v>
      </c>
      <c r="Q17" s="100">
        <f t="shared" si="1"/>
        <v>1.893939393939394</v>
      </c>
      <c r="R17" s="100"/>
      <c r="S17" s="100">
        <f>100/S16</f>
        <v>1.8358729575913344</v>
      </c>
      <c r="T17" s="100">
        <f>100/T16</f>
        <v>1.7940437746681019</v>
      </c>
      <c r="U17" s="169"/>
    </row>
    <row r="18" spans="2:21" s="4" customFormat="1" ht="24" customHeight="1" x14ac:dyDescent="0.25">
      <c r="B18" s="129"/>
      <c r="C18" s="138"/>
      <c r="D18" s="155"/>
      <c r="E18" s="58" t="s">
        <v>22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1">
        <f t="shared" ref="F19:Q19" si="2">F14*F17</f>
        <v>780.61413244543098</v>
      </c>
      <c r="G19" s="101">
        <f t="shared" si="2"/>
        <v>279.31927487976321</v>
      </c>
      <c r="H19" s="101">
        <f t="shared" si="2"/>
        <v>59.193488716241212</v>
      </c>
      <c r="I19" s="101">
        <f t="shared" si="2"/>
        <v>197.92822789493155</v>
      </c>
      <c r="J19" s="101">
        <f t="shared" si="2"/>
        <v>46.244913059563444</v>
      </c>
      <c r="K19" s="101">
        <f t="shared" si="2"/>
        <v>3.6995930447650758</v>
      </c>
      <c r="L19" s="101">
        <f t="shared" si="2"/>
        <v>0</v>
      </c>
      <c r="M19" s="101">
        <f t="shared" si="2"/>
        <v>1366.9996300406956</v>
      </c>
      <c r="N19" s="101">
        <f t="shared" si="2"/>
        <v>933.25092707045712</v>
      </c>
      <c r="O19" s="101">
        <f t="shared" si="2"/>
        <v>187.5</v>
      </c>
      <c r="P19" s="101">
        <f t="shared" si="2"/>
        <v>0</v>
      </c>
      <c r="Q19" s="101">
        <f t="shared" si="2"/>
        <v>187.5</v>
      </c>
      <c r="R19" s="101">
        <f>SUM(M19,N19,Q19)</f>
        <v>2487.7505571111528</v>
      </c>
      <c r="S19" s="101">
        <f>S14*S17</f>
        <v>6372.3150357995219</v>
      </c>
      <c r="T19" s="101">
        <f>T14*T17</f>
        <v>86.114101184068886</v>
      </c>
      <c r="U19" s="158">
        <f>SUM(R19:T20)</f>
        <v>8946.1796940947424</v>
      </c>
    </row>
    <row r="20" spans="2:21" s="4" customFormat="1" ht="24" customHeight="1" x14ac:dyDescent="0.25">
      <c r="B20" s="129"/>
      <c r="C20" s="138"/>
      <c r="D20" s="155"/>
      <c r="E20" s="54" t="s">
        <v>24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58"/>
    </row>
    <row r="21" spans="2:21" s="4" customFormat="1" ht="24" customHeight="1" x14ac:dyDescent="0.25">
      <c r="B21" s="53"/>
      <c r="C21" s="59"/>
      <c r="D21" s="27"/>
      <c r="E21" s="58" t="s">
        <v>69</v>
      </c>
      <c r="F21" s="63">
        <v>124.7</v>
      </c>
      <c r="G21" s="63">
        <v>124.7</v>
      </c>
      <c r="H21" s="63">
        <v>124.7</v>
      </c>
      <c r="I21" s="63">
        <v>124.7</v>
      </c>
      <c r="J21" s="63">
        <v>124.7</v>
      </c>
      <c r="K21" s="63">
        <v>124.7</v>
      </c>
      <c r="L21" s="63">
        <v>124.7</v>
      </c>
      <c r="M21" s="63">
        <v>124.7</v>
      </c>
      <c r="N21" s="63">
        <v>119</v>
      </c>
      <c r="O21" s="63">
        <v>124.8</v>
      </c>
      <c r="P21" s="63">
        <v>124.8</v>
      </c>
      <c r="Q21" s="63">
        <v>124.8</v>
      </c>
      <c r="R21" s="63"/>
      <c r="S21" s="63">
        <v>119.3</v>
      </c>
      <c r="T21" s="63">
        <v>106.7</v>
      </c>
      <c r="U21" s="55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2">
        <f>100/F21</f>
        <v>0.80192461908580592</v>
      </c>
      <c r="G22" s="102">
        <f>100/G21</f>
        <v>0.80192461908580592</v>
      </c>
      <c r="H22" s="102">
        <f t="shared" ref="H22:T22" si="3">100/H21</f>
        <v>0.80192461908580592</v>
      </c>
      <c r="I22" s="102">
        <f t="shared" si="3"/>
        <v>0.80192461908580592</v>
      </c>
      <c r="J22" s="102">
        <f t="shared" si="3"/>
        <v>0.80192461908580592</v>
      </c>
      <c r="K22" s="102">
        <f t="shared" si="3"/>
        <v>0.80192461908580592</v>
      </c>
      <c r="L22" s="102">
        <f t="shared" si="3"/>
        <v>0.80192461908580592</v>
      </c>
      <c r="M22" s="102">
        <f t="shared" si="3"/>
        <v>0.80192461908580592</v>
      </c>
      <c r="N22" s="102">
        <f t="shared" si="3"/>
        <v>0.84033613445378152</v>
      </c>
      <c r="O22" s="102">
        <f t="shared" si="3"/>
        <v>0.80128205128205132</v>
      </c>
      <c r="P22" s="102">
        <f t="shared" si="3"/>
        <v>0.80128205128205132</v>
      </c>
      <c r="Q22" s="102">
        <f t="shared" si="3"/>
        <v>0.80128205128205132</v>
      </c>
      <c r="R22" s="102"/>
      <c r="S22" s="102">
        <f t="shared" si="3"/>
        <v>0.83822296730930435</v>
      </c>
      <c r="T22" s="102">
        <f t="shared" si="3"/>
        <v>0.93720712277413309</v>
      </c>
      <c r="U22" s="159"/>
    </row>
    <row r="23" spans="2:21" s="4" customFormat="1" ht="24" customHeight="1" x14ac:dyDescent="0.25">
      <c r="B23" s="129"/>
      <c r="C23" s="138"/>
      <c r="D23" s="155"/>
      <c r="E23" s="54" t="s">
        <v>22</v>
      </c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103">
        <f>F19*F22</f>
        <v>625.99369081429904</v>
      </c>
      <c r="G24" s="103">
        <f>G19*G22</f>
        <v>223.99300311127763</v>
      </c>
      <c r="H24" s="103">
        <f t="shared" ref="H24:T24" si="4">H19*H22</f>
        <v>47.468715891131687</v>
      </c>
      <c r="I24" s="103">
        <f t="shared" si="4"/>
        <v>158.72351876097156</v>
      </c>
      <c r="J24" s="103">
        <f t="shared" si="4"/>
        <v>37.084934289946624</v>
      </c>
      <c r="K24" s="103">
        <f t="shared" si="4"/>
        <v>2.9667947431957304</v>
      </c>
      <c r="L24" s="103">
        <f t="shared" si="4"/>
        <v>0</v>
      </c>
      <c r="M24" s="103">
        <f t="shared" si="4"/>
        <v>1096.2306576108224</v>
      </c>
      <c r="N24" s="103">
        <f t="shared" si="4"/>
        <v>784.24447652979586</v>
      </c>
      <c r="O24" s="103">
        <f t="shared" si="4"/>
        <v>150.24038461538461</v>
      </c>
      <c r="P24" s="103">
        <f t="shared" si="4"/>
        <v>0</v>
      </c>
      <c r="Q24" s="103">
        <f t="shared" si="4"/>
        <v>150.24038461538461</v>
      </c>
      <c r="R24" s="103">
        <f>SUM(M24,N24,Q24)</f>
        <v>2030.7155187560027</v>
      </c>
      <c r="S24" s="103">
        <f t="shared" si="4"/>
        <v>5341.420817937571</v>
      </c>
      <c r="T24" s="103">
        <f t="shared" si="4"/>
        <v>80.706749001001768</v>
      </c>
      <c r="U24" s="157">
        <f>SUM(R24:T25)</f>
        <v>7452.8430856945761</v>
      </c>
    </row>
    <row r="25" spans="2:21" s="4" customFormat="1" ht="24" customHeight="1" x14ac:dyDescent="0.25">
      <c r="B25" s="129"/>
      <c r="C25" s="138"/>
      <c r="D25" s="155"/>
      <c r="E25" s="54" t="s">
        <v>24</v>
      </c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57"/>
    </row>
    <row r="26" spans="2:21" s="4" customFormat="1" ht="24" customHeight="1" x14ac:dyDescent="0.25">
      <c r="B26" s="53"/>
      <c r="C26" s="59"/>
      <c r="D26" s="27"/>
      <c r="E26" s="58" t="s">
        <v>70</v>
      </c>
      <c r="F26" s="64">
        <v>104.8</v>
      </c>
      <c r="G26" s="64">
        <v>104.8</v>
      </c>
      <c r="H26" s="64">
        <v>104.8</v>
      </c>
      <c r="I26" s="64">
        <v>104.8</v>
      </c>
      <c r="J26" s="64">
        <v>104.8</v>
      </c>
      <c r="K26" s="64">
        <v>104.8</v>
      </c>
      <c r="L26" s="64">
        <v>104.8</v>
      </c>
      <c r="M26" s="64">
        <v>104.8</v>
      </c>
      <c r="N26" s="64">
        <v>103.3</v>
      </c>
      <c r="O26" s="64">
        <v>104.9</v>
      </c>
      <c r="P26" s="64">
        <v>104.9</v>
      </c>
      <c r="Q26" s="64">
        <v>104.9</v>
      </c>
      <c r="R26" s="64"/>
      <c r="S26" s="63">
        <v>103.3</v>
      </c>
      <c r="T26" s="64">
        <v>58.4</v>
      </c>
      <c r="U26" s="52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0.95419847328244278</v>
      </c>
      <c r="G27" s="104">
        <f t="shared" ref="G27:T27" si="5">100/G26</f>
        <v>0.95419847328244278</v>
      </c>
      <c r="H27" s="104">
        <f t="shared" si="5"/>
        <v>0.95419847328244278</v>
      </c>
      <c r="I27" s="104">
        <f t="shared" si="5"/>
        <v>0.95419847328244278</v>
      </c>
      <c r="J27" s="104">
        <f t="shared" si="5"/>
        <v>0.95419847328244278</v>
      </c>
      <c r="K27" s="104">
        <f t="shared" si="5"/>
        <v>0.95419847328244278</v>
      </c>
      <c r="L27" s="104">
        <f t="shared" si="5"/>
        <v>0.95419847328244278</v>
      </c>
      <c r="M27" s="104">
        <f t="shared" si="5"/>
        <v>0.95419847328244278</v>
      </c>
      <c r="N27" s="104">
        <f t="shared" si="5"/>
        <v>0.96805421103581801</v>
      </c>
      <c r="O27" s="104">
        <f t="shared" si="5"/>
        <v>0.95328884652049561</v>
      </c>
      <c r="P27" s="104">
        <f t="shared" si="5"/>
        <v>0.95328884652049561</v>
      </c>
      <c r="Q27" s="104">
        <f t="shared" si="5"/>
        <v>0.95328884652049561</v>
      </c>
      <c r="R27" s="104"/>
      <c r="S27" s="104">
        <f t="shared" si="5"/>
        <v>0.96805421103581801</v>
      </c>
      <c r="T27" s="104">
        <f t="shared" si="5"/>
        <v>1.7123287671232876</v>
      </c>
      <c r="U27" s="159"/>
    </row>
    <row r="28" spans="2:21" s="4" customFormat="1" ht="24" customHeight="1" x14ac:dyDescent="0.25">
      <c r="B28" s="129"/>
      <c r="C28" s="138"/>
      <c r="D28" s="155"/>
      <c r="E28" s="54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597.32222405944572</v>
      </c>
      <c r="G29" s="106">
        <f t="shared" ref="G29:T29" si="6">G24*G27</f>
        <v>213.73378159473057</v>
      </c>
      <c r="H29" s="106">
        <f t="shared" si="6"/>
        <v>45.294576231995883</v>
      </c>
      <c r="I29" s="106">
        <f t="shared" si="6"/>
        <v>151.45373927573621</v>
      </c>
      <c r="J29" s="106">
        <f t="shared" si="6"/>
        <v>35.386387681246781</v>
      </c>
      <c r="K29" s="106">
        <f t="shared" si="6"/>
        <v>2.8309110144997427</v>
      </c>
      <c r="L29" s="106">
        <f t="shared" si="6"/>
        <v>0</v>
      </c>
      <c r="M29" s="106">
        <f t="shared" si="6"/>
        <v>1046.021619857655</v>
      </c>
      <c r="N29" s="106">
        <f t="shared" si="6"/>
        <v>759.19116798624964</v>
      </c>
      <c r="O29" s="106">
        <f t="shared" si="6"/>
        <v>143.22248295079561</v>
      </c>
      <c r="P29" s="106">
        <f t="shared" si="6"/>
        <v>0</v>
      </c>
      <c r="Q29" s="106">
        <f t="shared" si="6"/>
        <v>143.22248295079561</v>
      </c>
      <c r="R29" s="105">
        <f>SUM(M29,N29,Q29)</f>
        <v>1948.4352707947003</v>
      </c>
      <c r="S29" s="106">
        <f t="shared" si="6"/>
        <v>5170.7849157188493</v>
      </c>
      <c r="T29" s="106">
        <f t="shared" si="6"/>
        <v>138.19648801541399</v>
      </c>
      <c r="U29" s="156">
        <f>SUM(R29:T30)</f>
        <v>7257.4166745289631</v>
      </c>
    </row>
    <row r="30" spans="2:21" s="4" customFormat="1" ht="24" customHeight="1" x14ac:dyDescent="0.25">
      <c r="B30" s="129"/>
      <c r="C30" s="138"/>
      <c r="D30" s="155"/>
      <c r="E30" s="54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54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76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43759</v>
      </c>
      <c r="E4" s="126"/>
      <c r="F4" s="81" t="s">
        <v>14</v>
      </c>
      <c r="G4" s="82"/>
      <c r="H4" s="82"/>
      <c r="I4" s="83"/>
      <c r="J4" s="90" t="s">
        <v>77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78</v>
      </c>
      <c r="E5" s="178"/>
      <c r="F5" s="84" t="s">
        <v>15</v>
      </c>
      <c r="G5" s="85"/>
      <c r="H5" s="85"/>
      <c r="I5" s="86"/>
      <c r="J5" s="93" t="s">
        <v>66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67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43768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56">
        <v>1</v>
      </c>
      <c r="C8" s="186" t="s">
        <v>6</v>
      </c>
      <c r="D8" s="187"/>
      <c r="E8" s="188"/>
      <c r="F8" s="160" t="s">
        <v>72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53">
        <v>2</v>
      </c>
      <c r="C9" s="116" t="s">
        <v>7</v>
      </c>
      <c r="D9" s="117"/>
      <c r="E9" s="13" t="s">
        <v>39</v>
      </c>
      <c r="F9" s="163" t="s">
        <v>73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53">
        <v>3</v>
      </c>
      <c r="C10" s="116" t="s">
        <v>8</v>
      </c>
      <c r="D10" s="185"/>
      <c r="E10" s="117"/>
      <c r="F10" s="163" t="s">
        <v>73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57">
        <v>4</v>
      </c>
      <c r="C11" s="182" t="s">
        <v>9</v>
      </c>
      <c r="D11" s="183"/>
      <c r="E11" s="184"/>
      <c r="F11" s="166" t="s">
        <v>74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62" t="s">
        <v>19</v>
      </c>
      <c r="N12" s="19" t="s">
        <v>21</v>
      </c>
      <c r="O12" s="142" t="s">
        <v>20</v>
      </c>
      <c r="P12" s="144"/>
      <c r="Q12" s="61" t="s">
        <v>20</v>
      </c>
      <c r="R12" s="60" t="s">
        <v>61</v>
      </c>
      <c r="S12" s="107" t="s">
        <v>17</v>
      </c>
      <c r="T12" s="107" t="s">
        <v>18</v>
      </c>
      <c r="U12" s="189" t="s">
        <v>75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71</v>
      </c>
      <c r="N13" s="13" t="s">
        <v>60</v>
      </c>
      <c r="O13" s="13" t="s">
        <v>20</v>
      </c>
      <c r="P13" s="13" t="s">
        <v>59</v>
      </c>
      <c r="Q13" s="25" t="s">
        <v>71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388</v>
      </c>
      <c r="G14" s="99">
        <v>148</v>
      </c>
      <c r="H14" s="99">
        <v>26</v>
      </c>
      <c r="I14" s="99">
        <v>124</v>
      </c>
      <c r="J14" s="99">
        <v>29</v>
      </c>
      <c r="K14" s="99">
        <v>7</v>
      </c>
      <c r="L14" s="99">
        <v>4</v>
      </c>
      <c r="M14" s="99">
        <f>SUM(F14:L15)</f>
        <v>726</v>
      </c>
      <c r="N14" s="99">
        <v>375</v>
      </c>
      <c r="O14" s="99">
        <v>74</v>
      </c>
      <c r="P14" s="99">
        <v>0</v>
      </c>
      <c r="Q14" s="99">
        <f>SUM(O14:P15)</f>
        <v>74</v>
      </c>
      <c r="R14" s="99">
        <f>SUM(M14,N14,Q14)</f>
        <v>1175</v>
      </c>
      <c r="S14" s="181">
        <v>3044</v>
      </c>
      <c r="T14" s="99">
        <v>25</v>
      </c>
      <c r="U14" s="127">
        <f>SUM(R14:T15)</f>
        <v>4244</v>
      </c>
    </row>
    <row r="15" spans="2:21" s="4" customFormat="1" ht="24" customHeight="1" x14ac:dyDescent="0.25">
      <c r="B15" s="129"/>
      <c r="C15" s="138"/>
      <c r="D15" s="139"/>
      <c r="E15" s="54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53"/>
      <c r="C16" s="59"/>
      <c r="D16" s="27"/>
      <c r="E16" s="58" t="s">
        <v>68</v>
      </c>
      <c r="F16" s="64">
        <f>6.66+7.44+7.7+7.63+7.19+6.66+5.86+4.92</f>
        <v>54.06</v>
      </c>
      <c r="G16" s="64">
        <f t="shared" ref="G16:M16" si="0">6.66+7.44+7.7+7.63+7.19+6.66+5.86+4.92</f>
        <v>54.06</v>
      </c>
      <c r="H16" s="64">
        <f t="shared" si="0"/>
        <v>54.06</v>
      </c>
      <c r="I16" s="64">
        <f t="shared" si="0"/>
        <v>54.06</v>
      </c>
      <c r="J16" s="64">
        <f t="shared" si="0"/>
        <v>54.06</v>
      </c>
      <c r="K16" s="64">
        <f t="shared" si="0"/>
        <v>54.06</v>
      </c>
      <c r="L16" s="64">
        <f t="shared" si="0"/>
        <v>54.06</v>
      </c>
      <c r="M16" s="64">
        <f t="shared" si="0"/>
        <v>54.06</v>
      </c>
      <c r="N16" s="64">
        <f>5.64+6.08+6.41+6.5+6.4+6.21+5.89+5.41</f>
        <v>48.540000000000006</v>
      </c>
      <c r="O16" s="64">
        <f>7.35+6.17+5.69+5.1+6.65+8.35+7.19+6.3</f>
        <v>52.8</v>
      </c>
      <c r="P16" s="64">
        <f>7.35+6.17+5.69+5.1+6.65+8.35+7.19+6.3</f>
        <v>52.8</v>
      </c>
      <c r="Q16" s="64">
        <f>7.35+6.17+5.69+5.1+6.65+8.35+7.19+6.3</f>
        <v>52.8</v>
      </c>
      <c r="R16" s="64"/>
      <c r="S16" s="63">
        <f>6.73+6.5+6.09+5.77+6.37+7.32+7.95+7.74</f>
        <v>54.470000000000006</v>
      </c>
      <c r="T16" s="64">
        <f>5.84+5.25+4.77+5.17+7.81+9.12+9.47+8.31</f>
        <v>55.74</v>
      </c>
      <c r="U16" s="52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1.8497965223825379</v>
      </c>
      <c r="G17" s="110">
        <f t="shared" si="1"/>
        <v>1.8497965223825379</v>
      </c>
      <c r="H17" s="110">
        <f t="shared" si="1"/>
        <v>1.8497965223825379</v>
      </c>
      <c r="I17" s="110">
        <f t="shared" si="1"/>
        <v>1.8497965223825379</v>
      </c>
      <c r="J17" s="110">
        <f t="shared" si="1"/>
        <v>1.8497965223825379</v>
      </c>
      <c r="K17" s="110">
        <f t="shared" si="1"/>
        <v>1.8497965223825379</v>
      </c>
      <c r="L17" s="110">
        <f t="shared" si="1"/>
        <v>1.8497965223825379</v>
      </c>
      <c r="M17" s="110">
        <f t="shared" si="1"/>
        <v>1.8497965223825379</v>
      </c>
      <c r="N17" s="110">
        <f t="shared" si="1"/>
        <v>2.0601565718994639</v>
      </c>
      <c r="O17" s="110">
        <f t="shared" si="1"/>
        <v>1.893939393939394</v>
      </c>
      <c r="P17" s="110">
        <f t="shared" si="1"/>
        <v>1.893939393939394</v>
      </c>
      <c r="Q17" s="110">
        <f t="shared" si="1"/>
        <v>1.893939393939394</v>
      </c>
      <c r="R17" s="100"/>
      <c r="S17" s="110">
        <f>100/S16</f>
        <v>1.8358729575913344</v>
      </c>
      <c r="T17" s="110">
        <f>100/T16</f>
        <v>1.7940437746681019</v>
      </c>
      <c r="U17" s="169"/>
    </row>
    <row r="18" spans="2:21" s="4" customFormat="1" ht="24" customHeight="1" x14ac:dyDescent="0.25">
      <c r="B18" s="129"/>
      <c r="C18" s="138"/>
      <c r="D18" s="155"/>
      <c r="E18" s="58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Q19" si="2">F14*F17</f>
        <v>717.72105068442465</v>
      </c>
      <c r="G19" s="109">
        <f t="shared" si="2"/>
        <v>273.7698853126156</v>
      </c>
      <c r="H19" s="109">
        <f t="shared" si="2"/>
        <v>48.094709581945985</v>
      </c>
      <c r="I19" s="109">
        <f t="shared" si="2"/>
        <v>229.37476877543469</v>
      </c>
      <c r="J19" s="109">
        <f t="shared" si="2"/>
        <v>53.644099149093599</v>
      </c>
      <c r="K19" s="109">
        <f t="shared" si="2"/>
        <v>12.948575656677765</v>
      </c>
      <c r="L19" s="109">
        <f t="shared" si="2"/>
        <v>7.3991860895301516</v>
      </c>
      <c r="M19" s="109">
        <f t="shared" si="2"/>
        <v>1342.9522752497226</v>
      </c>
      <c r="N19" s="109">
        <f t="shared" si="2"/>
        <v>772.55871446229901</v>
      </c>
      <c r="O19" s="109">
        <f t="shared" si="2"/>
        <v>140.15151515151516</v>
      </c>
      <c r="P19" s="109">
        <f t="shared" si="2"/>
        <v>0</v>
      </c>
      <c r="Q19" s="109">
        <f t="shared" si="2"/>
        <v>140.15151515151516</v>
      </c>
      <c r="R19" s="101">
        <f>SUM(M19,N19,Q19)</f>
        <v>2255.6625048635365</v>
      </c>
      <c r="S19" s="109">
        <f>S14*S17</f>
        <v>5588.3972829080221</v>
      </c>
      <c r="T19" s="109">
        <f>T14*T17</f>
        <v>44.851094366702547</v>
      </c>
      <c r="U19" s="158">
        <f>SUM(R19:T20)</f>
        <v>7888.9108821382615</v>
      </c>
    </row>
    <row r="20" spans="2:21" s="4" customFormat="1" ht="24" customHeight="1" x14ac:dyDescent="0.25">
      <c r="B20" s="129"/>
      <c r="C20" s="138"/>
      <c r="D20" s="155"/>
      <c r="E20" s="54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53"/>
      <c r="C21" s="59"/>
      <c r="D21" s="27"/>
      <c r="E21" s="58" t="s">
        <v>69</v>
      </c>
      <c r="F21" s="63">
        <v>122.5</v>
      </c>
      <c r="G21" s="63">
        <v>122.5</v>
      </c>
      <c r="H21" s="63">
        <v>122.5</v>
      </c>
      <c r="I21" s="63">
        <v>122.5</v>
      </c>
      <c r="J21" s="63">
        <v>122.5</v>
      </c>
      <c r="K21" s="63">
        <v>122.5</v>
      </c>
      <c r="L21" s="63">
        <v>122.5</v>
      </c>
      <c r="M21" s="63">
        <v>122.5</v>
      </c>
      <c r="N21" s="63">
        <v>133.6</v>
      </c>
      <c r="O21" s="63">
        <v>115.1</v>
      </c>
      <c r="P21" s="63">
        <v>115.1</v>
      </c>
      <c r="Q21" s="63">
        <v>115.1</v>
      </c>
      <c r="R21" s="63"/>
      <c r="S21" s="63">
        <v>99</v>
      </c>
      <c r="T21" s="63">
        <v>79.599999999999994</v>
      </c>
      <c r="U21" s="55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0.81632653061224492</v>
      </c>
      <c r="G22" s="104">
        <f>100/G21</f>
        <v>0.81632653061224492</v>
      </c>
      <c r="H22" s="104">
        <f t="shared" ref="H22:T22" si="3">100/H21</f>
        <v>0.81632653061224492</v>
      </c>
      <c r="I22" s="104">
        <f t="shared" si="3"/>
        <v>0.81632653061224492</v>
      </c>
      <c r="J22" s="104">
        <f t="shared" si="3"/>
        <v>0.81632653061224492</v>
      </c>
      <c r="K22" s="104">
        <f t="shared" si="3"/>
        <v>0.81632653061224492</v>
      </c>
      <c r="L22" s="104">
        <f t="shared" si="3"/>
        <v>0.81632653061224492</v>
      </c>
      <c r="M22" s="104">
        <f t="shared" si="3"/>
        <v>0.81632653061224492</v>
      </c>
      <c r="N22" s="104">
        <f t="shared" si="3"/>
        <v>0.74850299401197606</v>
      </c>
      <c r="O22" s="104">
        <f t="shared" si="3"/>
        <v>0.86880973066898348</v>
      </c>
      <c r="P22" s="104">
        <f t="shared" si="3"/>
        <v>0.86880973066898348</v>
      </c>
      <c r="Q22" s="104">
        <f t="shared" si="3"/>
        <v>0.86880973066898348</v>
      </c>
      <c r="R22" s="102"/>
      <c r="S22" s="104">
        <f t="shared" si="3"/>
        <v>1.0101010101010102</v>
      </c>
      <c r="T22" s="104">
        <f t="shared" si="3"/>
        <v>1.256281407035176</v>
      </c>
      <c r="U22" s="159"/>
    </row>
    <row r="23" spans="2:21" s="4" customFormat="1" ht="24" customHeight="1" x14ac:dyDescent="0.25">
      <c r="B23" s="129"/>
      <c r="C23" s="138"/>
      <c r="D23" s="155"/>
      <c r="E23" s="54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585.89473525259154</v>
      </c>
      <c r="G24" s="65">
        <f>G19*G22</f>
        <v>223.48562066335967</v>
      </c>
      <c r="H24" s="65">
        <f t="shared" ref="H24:T24" si="4">H19*H22</f>
        <v>39.260987413833455</v>
      </c>
      <c r="I24" s="65">
        <f t="shared" si="4"/>
        <v>187.24470920443648</v>
      </c>
      <c r="J24" s="65">
        <f t="shared" si="4"/>
        <v>43.791101346198857</v>
      </c>
      <c r="K24" s="65">
        <f t="shared" si="4"/>
        <v>10.570265842185931</v>
      </c>
      <c r="L24" s="65">
        <f t="shared" si="4"/>
        <v>6.0401519098205316</v>
      </c>
      <c r="M24" s="65">
        <f t="shared" si="4"/>
        <v>1096.2875716324265</v>
      </c>
      <c r="N24" s="65">
        <f t="shared" si="4"/>
        <v>578.26251082507417</v>
      </c>
      <c r="O24" s="65">
        <f t="shared" si="4"/>
        <v>121.76500013163783</v>
      </c>
      <c r="P24" s="65">
        <f t="shared" si="4"/>
        <v>0</v>
      </c>
      <c r="Q24" s="65">
        <f t="shared" si="4"/>
        <v>121.76500013163783</v>
      </c>
      <c r="R24" s="103">
        <f>SUM(M24,N24,Q24)</f>
        <v>1796.3150825891385</v>
      </c>
      <c r="S24" s="65">
        <f t="shared" si="4"/>
        <v>5644.8457403111343</v>
      </c>
      <c r="T24" s="65">
        <f t="shared" si="4"/>
        <v>56.345595938068534</v>
      </c>
      <c r="U24" s="157">
        <f>SUM(R24:T25)</f>
        <v>7497.5064188383412</v>
      </c>
    </row>
    <row r="25" spans="2:21" s="4" customFormat="1" ht="24" customHeight="1" x14ac:dyDescent="0.25">
      <c r="B25" s="129"/>
      <c r="C25" s="138"/>
      <c r="D25" s="155"/>
      <c r="E25" s="54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53"/>
      <c r="C26" s="59"/>
      <c r="D26" s="27"/>
      <c r="E26" s="58" t="s">
        <v>70</v>
      </c>
      <c r="F26" s="64">
        <v>104.8</v>
      </c>
      <c r="G26" s="64">
        <v>104.8</v>
      </c>
      <c r="H26" s="64">
        <v>104.8</v>
      </c>
      <c r="I26" s="64">
        <v>104.8</v>
      </c>
      <c r="J26" s="64">
        <v>104.8</v>
      </c>
      <c r="K26" s="64">
        <v>104.8</v>
      </c>
      <c r="L26" s="64">
        <v>104.8</v>
      </c>
      <c r="M26" s="64">
        <v>104.8</v>
      </c>
      <c r="N26" s="64">
        <v>103.3</v>
      </c>
      <c r="O26" s="64">
        <v>104.9</v>
      </c>
      <c r="P26" s="64">
        <v>104.9</v>
      </c>
      <c r="Q26" s="64">
        <v>104.9</v>
      </c>
      <c r="R26" s="64"/>
      <c r="S26" s="63">
        <v>103.3</v>
      </c>
      <c r="T26" s="64">
        <v>58.4</v>
      </c>
      <c r="U26" s="52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0.95419847328244278</v>
      </c>
      <c r="G27" s="104">
        <f t="shared" ref="G27:T27" si="5">100/G26</f>
        <v>0.95419847328244278</v>
      </c>
      <c r="H27" s="104">
        <f t="shared" si="5"/>
        <v>0.95419847328244278</v>
      </c>
      <c r="I27" s="104">
        <f t="shared" si="5"/>
        <v>0.95419847328244278</v>
      </c>
      <c r="J27" s="104">
        <f t="shared" si="5"/>
        <v>0.95419847328244278</v>
      </c>
      <c r="K27" s="104">
        <f t="shared" si="5"/>
        <v>0.95419847328244278</v>
      </c>
      <c r="L27" s="104">
        <f t="shared" si="5"/>
        <v>0.95419847328244278</v>
      </c>
      <c r="M27" s="104">
        <f t="shared" si="5"/>
        <v>0.95419847328244278</v>
      </c>
      <c r="N27" s="104">
        <f t="shared" si="5"/>
        <v>0.96805421103581801</v>
      </c>
      <c r="O27" s="104">
        <f t="shared" si="5"/>
        <v>0.95328884652049561</v>
      </c>
      <c r="P27" s="104">
        <f t="shared" si="5"/>
        <v>0.95328884652049561</v>
      </c>
      <c r="Q27" s="104">
        <f t="shared" si="5"/>
        <v>0.95328884652049561</v>
      </c>
      <c r="R27" s="104"/>
      <c r="S27" s="104">
        <f t="shared" si="5"/>
        <v>0.96805421103581801</v>
      </c>
      <c r="T27" s="104">
        <f t="shared" si="5"/>
        <v>1.7123287671232876</v>
      </c>
      <c r="U27" s="159"/>
    </row>
    <row r="28" spans="2:21" s="4" customFormat="1" ht="24" customHeight="1" x14ac:dyDescent="0.25">
      <c r="B28" s="129"/>
      <c r="C28" s="138"/>
      <c r="D28" s="155"/>
      <c r="E28" s="54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559.05986188224381</v>
      </c>
      <c r="G29" s="106">
        <f t="shared" ref="G29:T29" si="6">G24*G27</f>
        <v>213.24963803755693</v>
      </c>
      <c r="H29" s="106">
        <f t="shared" si="6"/>
        <v>37.462774249841083</v>
      </c>
      <c r="I29" s="106">
        <f t="shared" si="6"/>
        <v>178.66861565308824</v>
      </c>
      <c r="J29" s="106">
        <f t="shared" si="6"/>
        <v>41.785402047899673</v>
      </c>
      <c r="K29" s="106">
        <f t="shared" si="6"/>
        <v>10.086131528803369</v>
      </c>
      <c r="L29" s="106">
        <f t="shared" si="6"/>
        <v>5.7635037307447821</v>
      </c>
      <c r="M29" s="106">
        <f t="shared" si="6"/>
        <v>1046.0759271301781</v>
      </c>
      <c r="N29" s="106">
        <f t="shared" si="6"/>
        <v>559.78945868835831</v>
      </c>
      <c r="O29" s="106">
        <f t="shared" si="6"/>
        <v>116.07721652205703</v>
      </c>
      <c r="P29" s="106">
        <f t="shared" si="6"/>
        <v>0</v>
      </c>
      <c r="Q29" s="106">
        <f t="shared" si="6"/>
        <v>116.07721652205703</v>
      </c>
      <c r="R29" s="105">
        <f>SUM(M29,N29,Q29)</f>
        <v>1721.9426023405936</v>
      </c>
      <c r="S29" s="106">
        <f t="shared" si="6"/>
        <v>5464.5166895557932</v>
      </c>
      <c r="T29" s="106">
        <f t="shared" si="6"/>
        <v>96.482184825459811</v>
      </c>
      <c r="U29" s="156">
        <f>SUM(R29:T30)</f>
        <v>7282.9414767218459</v>
      </c>
    </row>
    <row r="30" spans="2:21" s="4" customFormat="1" ht="24" customHeight="1" x14ac:dyDescent="0.25">
      <c r="B30" s="129"/>
      <c r="C30" s="138"/>
      <c r="D30" s="155"/>
      <c r="E30" s="54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54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2019-09-30T12:25:10Z</cp:lastPrinted>
  <dcterms:created xsi:type="dcterms:W3CDTF">2019-09-10T08:33:34Z</dcterms:created>
  <dcterms:modified xsi:type="dcterms:W3CDTF">2019-10-31T11:57:31Z</dcterms:modified>
</cp:coreProperties>
</file>