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sčítání zima 2020\"/>
    </mc:Choice>
  </mc:AlternateContent>
  <bookViews>
    <workbookView xWindow="0" yWindow="0" windowWidth="28800" windowHeight="12435" activeTab="3"/>
  </bookViews>
  <sheets>
    <sheet name="10.1.2020" sheetId="1" r:id="rId1"/>
    <sheet name="20.1.2020" sheetId="2" r:id="rId2"/>
    <sheet name="7.2.2020" sheetId="3" r:id="rId3"/>
    <sheet name="17.2.2020" sheetId="4" r:id="rId4"/>
  </sheets>
  <definedNames>
    <definedName name="_xlnm.Print_Area" localSheetId="0">'10.1.2020'!$B$2:$U$46</definedName>
    <definedName name="_xlnm.Print_Area" localSheetId="3">'17.2.2020'!$B$2:$U$46</definedName>
    <definedName name="_xlnm.Print_Area" localSheetId="1">'20.1.2020'!$B$2:$U$46</definedName>
    <definedName name="_xlnm.Print_Area" localSheetId="2">'7.2.2020'!$B$2:$U$46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" l="1"/>
  <c r="S16" i="1"/>
  <c r="Q16" i="1"/>
  <c r="P16" i="1"/>
  <c r="O16" i="1"/>
  <c r="N16" i="1"/>
  <c r="M16" i="1"/>
  <c r="L16" i="1"/>
  <c r="K16" i="1"/>
  <c r="J16" i="1"/>
  <c r="I16" i="1"/>
  <c r="H16" i="1"/>
  <c r="G16" i="1"/>
  <c r="F16" i="1"/>
  <c r="T16" i="2"/>
  <c r="S16" i="2"/>
  <c r="Q16" i="2"/>
  <c r="P16" i="2"/>
  <c r="O16" i="2"/>
  <c r="N16" i="2"/>
  <c r="M16" i="2"/>
  <c r="L16" i="2"/>
  <c r="K16" i="2"/>
  <c r="J16" i="2"/>
  <c r="I16" i="2"/>
  <c r="H16" i="2"/>
  <c r="G16" i="2"/>
  <c r="F16" i="2"/>
  <c r="T16" i="3"/>
  <c r="S16" i="3"/>
  <c r="Q16" i="3"/>
  <c r="P16" i="3"/>
  <c r="O16" i="3"/>
  <c r="N16" i="3"/>
  <c r="M16" i="3"/>
  <c r="L16" i="3"/>
  <c r="K16" i="3"/>
  <c r="J16" i="3"/>
  <c r="I16" i="3"/>
  <c r="H16" i="3"/>
  <c r="G16" i="3"/>
  <c r="F16" i="3"/>
  <c r="N16" i="4"/>
  <c r="Q16" i="4"/>
  <c r="P16" i="4"/>
  <c r="O16" i="4"/>
  <c r="M16" i="4"/>
  <c r="L16" i="4"/>
  <c r="K16" i="4"/>
  <c r="J16" i="4"/>
  <c r="I16" i="4"/>
  <c r="H16" i="4"/>
  <c r="G16" i="4"/>
  <c r="F16" i="4"/>
  <c r="T16" i="4"/>
  <c r="S16" i="4"/>
  <c r="T27" i="4" l="1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7" i="4"/>
  <c r="T19" i="4" s="1"/>
  <c r="T24" i="4" s="1"/>
  <c r="T29" i="4" s="1"/>
  <c r="S17" i="4"/>
  <c r="S19" i="4" s="1"/>
  <c r="S24" i="4" s="1"/>
  <c r="S29" i="4" s="1"/>
  <c r="Q17" i="4"/>
  <c r="P17" i="4"/>
  <c r="P19" i="4" s="1"/>
  <c r="P24" i="4" s="1"/>
  <c r="P29" i="4" s="1"/>
  <c r="O17" i="4"/>
  <c r="O19" i="4" s="1"/>
  <c r="O24" i="4" s="1"/>
  <c r="O29" i="4" s="1"/>
  <c r="N17" i="4"/>
  <c r="N19" i="4" s="1"/>
  <c r="N24" i="4" s="1"/>
  <c r="N29" i="4" s="1"/>
  <c r="M17" i="4"/>
  <c r="L17" i="4"/>
  <c r="L19" i="4" s="1"/>
  <c r="L24" i="4" s="1"/>
  <c r="L29" i="4" s="1"/>
  <c r="K17" i="4"/>
  <c r="K19" i="4" s="1"/>
  <c r="K24" i="4" s="1"/>
  <c r="K29" i="4" s="1"/>
  <c r="J17" i="4"/>
  <c r="J19" i="4" s="1"/>
  <c r="J24" i="4" s="1"/>
  <c r="J29" i="4" s="1"/>
  <c r="I17" i="4"/>
  <c r="I19" i="4" s="1"/>
  <c r="I24" i="4" s="1"/>
  <c r="I29" i="4" s="1"/>
  <c r="H17" i="4"/>
  <c r="H19" i="4" s="1"/>
  <c r="H24" i="4" s="1"/>
  <c r="H29" i="4" s="1"/>
  <c r="G17" i="4"/>
  <c r="G19" i="4" s="1"/>
  <c r="G24" i="4" s="1"/>
  <c r="G29" i="4" s="1"/>
  <c r="F17" i="4"/>
  <c r="F19" i="4" s="1"/>
  <c r="F24" i="4" s="1"/>
  <c r="Q14" i="4"/>
  <c r="Q19" i="4" s="1"/>
  <c r="Q24" i="4" s="1"/>
  <c r="Q29" i="4" s="1"/>
  <c r="M14" i="4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7" i="3"/>
  <c r="S17" i="3"/>
  <c r="Q17" i="3"/>
  <c r="P17" i="3"/>
  <c r="P19" i="3" s="1"/>
  <c r="P24" i="3" s="1"/>
  <c r="P29" i="3" s="1"/>
  <c r="O17" i="3"/>
  <c r="O19" i="3" s="1"/>
  <c r="O24" i="3" s="1"/>
  <c r="O29" i="3" s="1"/>
  <c r="N17" i="3"/>
  <c r="M17" i="3"/>
  <c r="L17" i="3"/>
  <c r="L19" i="3" s="1"/>
  <c r="L24" i="3" s="1"/>
  <c r="K17" i="3"/>
  <c r="K19" i="3" s="1"/>
  <c r="K24" i="3" s="1"/>
  <c r="K29" i="3" s="1"/>
  <c r="J17" i="3"/>
  <c r="I17" i="3"/>
  <c r="I19" i="3" s="1"/>
  <c r="I24" i="3" s="1"/>
  <c r="I29" i="3" s="1"/>
  <c r="H17" i="3"/>
  <c r="H19" i="3" s="1"/>
  <c r="H24" i="3" s="1"/>
  <c r="G17" i="3"/>
  <c r="G19" i="3" s="1"/>
  <c r="G24" i="3" s="1"/>
  <c r="G29" i="3" s="1"/>
  <c r="F17" i="3"/>
  <c r="T19" i="3"/>
  <c r="T24" i="3" s="1"/>
  <c r="T29" i="3" s="1"/>
  <c r="S19" i="3"/>
  <c r="S24" i="3" s="1"/>
  <c r="S29" i="3" s="1"/>
  <c r="Q14" i="3"/>
  <c r="Q19" i="3" s="1"/>
  <c r="Q24" i="3" s="1"/>
  <c r="Q29" i="3" s="1"/>
  <c r="N19" i="3"/>
  <c r="N24" i="3" s="1"/>
  <c r="N29" i="3" s="1"/>
  <c r="J19" i="3"/>
  <c r="F19" i="3"/>
  <c r="F24" i="3" s="1"/>
  <c r="F29" i="3" s="1"/>
  <c r="J24" i="3" l="1"/>
  <c r="J29" i="3" s="1"/>
  <c r="M19" i="4"/>
  <c r="R19" i="4" s="1"/>
  <c r="U19" i="4" s="1"/>
  <c r="H29" i="3"/>
  <c r="L29" i="3"/>
  <c r="F29" i="4"/>
  <c r="M24" i="4"/>
  <c r="R14" i="4"/>
  <c r="U14" i="4" s="1"/>
  <c r="M14" i="3"/>
  <c r="T27" i="2"/>
  <c r="S27" i="2"/>
  <c r="Q27" i="2"/>
  <c r="P27" i="2"/>
  <c r="O27" i="2"/>
  <c r="N27" i="2"/>
  <c r="M27" i="2"/>
  <c r="L27" i="2"/>
  <c r="K27" i="2"/>
  <c r="J27" i="2"/>
  <c r="I27" i="2"/>
  <c r="H27" i="2"/>
  <c r="G27" i="2"/>
  <c r="F27" i="2"/>
  <c r="T22" i="2"/>
  <c r="S22" i="2"/>
  <c r="Q22" i="2"/>
  <c r="P22" i="2"/>
  <c r="O22" i="2"/>
  <c r="N22" i="2"/>
  <c r="M22" i="2"/>
  <c r="L22" i="2"/>
  <c r="K22" i="2"/>
  <c r="J22" i="2"/>
  <c r="I22" i="2"/>
  <c r="H22" i="2"/>
  <c r="G22" i="2"/>
  <c r="F22" i="2"/>
  <c r="T17" i="2"/>
  <c r="S17" i="2"/>
  <c r="Q17" i="2"/>
  <c r="P17" i="2"/>
  <c r="P19" i="2" s="1"/>
  <c r="P24" i="2" s="1"/>
  <c r="P29" i="2" s="1"/>
  <c r="O17" i="2"/>
  <c r="O19" i="2" s="1"/>
  <c r="O24" i="2" s="1"/>
  <c r="O29" i="2" s="1"/>
  <c r="N17" i="2"/>
  <c r="M17" i="2"/>
  <c r="L17" i="2"/>
  <c r="L19" i="2" s="1"/>
  <c r="K17" i="2"/>
  <c r="K19" i="2" s="1"/>
  <c r="K24" i="2" s="1"/>
  <c r="K29" i="2" s="1"/>
  <c r="J17" i="2"/>
  <c r="I17" i="2"/>
  <c r="I19" i="2" s="1"/>
  <c r="I24" i="2" s="1"/>
  <c r="I29" i="2" s="1"/>
  <c r="H17" i="2"/>
  <c r="H19" i="2" s="1"/>
  <c r="G17" i="2"/>
  <c r="G19" i="2" s="1"/>
  <c r="G24" i="2" s="1"/>
  <c r="G29" i="2" s="1"/>
  <c r="F17" i="2"/>
  <c r="T19" i="2"/>
  <c r="T24" i="2" s="1"/>
  <c r="T29" i="2" s="1"/>
  <c r="S19" i="2"/>
  <c r="S24" i="2" s="1"/>
  <c r="S29" i="2" s="1"/>
  <c r="Q14" i="2"/>
  <c r="Q19" i="2" s="1"/>
  <c r="Q24" i="2" s="1"/>
  <c r="Q29" i="2" s="1"/>
  <c r="N19" i="2"/>
  <c r="N24" i="2" s="1"/>
  <c r="N29" i="2" s="1"/>
  <c r="J19" i="2"/>
  <c r="J24" i="2" s="1"/>
  <c r="J29" i="2" s="1"/>
  <c r="F19" i="2"/>
  <c r="F24" i="2" s="1"/>
  <c r="F29" i="2" s="1"/>
  <c r="M29" i="4" l="1"/>
  <c r="R29" i="4" s="1"/>
  <c r="U29" i="4" s="1"/>
  <c r="R24" i="4"/>
  <c r="U24" i="4" s="1"/>
  <c r="R14" i="3"/>
  <c r="U14" i="3" s="1"/>
  <c r="M19" i="3"/>
  <c r="H24" i="2"/>
  <c r="H29" i="2" s="1"/>
  <c r="L24" i="2"/>
  <c r="L29" i="2" s="1"/>
  <c r="M14" i="2"/>
  <c r="Q27" i="1"/>
  <c r="Q22" i="1"/>
  <c r="Q17" i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P17" i="1"/>
  <c r="P19" i="1" s="1"/>
  <c r="L17" i="1"/>
  <c r="K17" i="1"/>
  <c r="I17" i="1"/>
  <c r="H17" i="1"/>
  <c r="G17" i="1"/>
  <c r="F17" i="1"/>
  <c r="O17" i="1"/>
  <c r="O19" i="1" s="1"/>
  <c r="J17" i="1"/>
  <c r="T17" i="1"/>
  <c r="T19" i="1" s="1"/>
  <c r="S17" i="1"/>
  <c r="S19" i="1" s="1"/>
  <c r="R19" i="3" l="1"/>
  <c r="U19" i="3" s="1"/>
  <c r="M24" i="3"/>
  <c r="R14" i="2"/>
  <c r="U14" i="2" s="1"/>
  <c r="M19" i="2"/>
  <c r="N19" i="1"/>
  <c r="L19" i="1"/>
  <c r="K19" i="1"/>
  <c r="S24" i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R24" i="3" l="1"/>
  <c r="U24" i="3" s="1"/>
  <c r="M29" i="3"/>
  <c r="R29" i="3" s="1"/>
  <c r="U29" i="3" s="1"/>
  <c r="R19" i="2"/>
  <c r="U19" i="2" s="1"/>
  <c r="M24" i="2"/>
  <c r="M14" i="1"/>
  <c r="F19" i="1"/>
  <c r="F24" i="1" s="1"/>
  <c r="F29" i="1" s="1"/>
  <c r="R24" i="2" l="1"/>
  <c r="U24" i="2" s="1"/>
  <c r="M29" i="2"/>
  <c r="R29" i="2" s="1"/>
  <c r="U29" i="2" s="1"/>
  <c r="R14" i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<sst xmlns="http://schemas.openxmlformats.org/spreadsheetml/2006/main" count="368" uniqueCount="80">
  <si>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</si>
  <si>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</si>
  <si>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</si>
  <si>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</si>
  <si>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</si>
  <si>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</si>
  <si>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</si>
  <si>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</si>
  <si>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</si>
  <si>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</si>
  <si>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</si>
  <si>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</si>
  <si>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</si>
  <si>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</si>
  <si>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</si>
  <si>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</si>
  <si>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</si>
  <si>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</si>
  <si>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</si>
  <si>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</si>
  <si>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</si>
  <si>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</si>
  <si>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</si>
  <si>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</si>
  <si>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</si>
  <si>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</si>
  <si>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</si>
  <si>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</si>
  <si>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</si>
  <si>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</si>
  <si>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</si>
  <si>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</si>
  <si>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</si>
  <si>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</si>
  <si>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</si>
  <si>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</si>
  <si>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</si>
  <si>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</si>
  <si>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</si>
  <si>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</si>
  <si>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</si>
  <si>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</si>
  <si>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</si>
  <si>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</si>
  <si>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</si>
  <si>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</si>
  <si>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</si>
  <si>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</si>
  <si>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</si>
  <si>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</si>
  <si>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</si>
  <si>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</si>
  <si>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</si>
  <si>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</si>
  <si>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</si>
  <si>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</si>
  <si>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</si>
  <si>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</si>
  <si>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</si>
  <si>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</si>
  <si>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</si>
  <si>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</si>
  <si>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</si>
  <si>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I/20</t>
  </si>
  <si>
    <t>pátek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</si>
  <si>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</si>
  <si>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</si>
  <si>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</si>
  <si>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</si>
  <si>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</si>
  <si>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Silnice I. Třídy, E</t>
  </si>
  <si>
    <t>-</t>
  </si>
  <si>
    <t>E</t>
  </si>
  <si>
    <t>S</t>
  </si>
  <si>
    <t>2-3056</t>
  </si>
  <si>
    <t>Pondělí</t>
  </si>
  <si>
    <t>Protokol pro výpočet odhadu denní, týdenní a roční intenzity motorové dopravy podle TP 189</t>
  </si>
  <si>
    <t>leden</t>
  </si>
  <si>
    <t>zimní</t>
  </si>
  <si>
    <t>únor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</si>
</sst>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54" xfId="0" applyNumberFormat="1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49" fontId="2" fillId="4" borderId="37" xfId="0" applyNumberFormat="1" applyFont="1" applyFill="1" applyBorder="1" applyAlignment="1">
      <alignment horizontal="left" vertical="center"/>
    </xf>
    <xf numFmtId="49" fontId="2" fillId="4" borderId="51" xfId="0" applyNumberFormat="1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43840</v>
      </c>
      <c r="E4" s="126"/>
      <c r="F4" s="81" t="s">
        <v>14</v>
      </c>
      <c r="G4" s="82"/>
      <c r="H4" s="82"/>
      <c r="I4" s="83"/>
      <c r="J4" s="90" t="s">
        <v>64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77</v>
      </c>
      <c r="E5" s="178"/>
      <c r="F5" s="84" t="s">
        <v>15</v>
      </c>
      <c r="G5" s="85"/>
      <c r="H5" s="85"/>
      <c r="I5" s="86"/>
      <c r="J5" s="93" t="s">
        <v>78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65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43844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18">
        <v>1</v>
      </c>
      <c r="C8" s="186" t="s">
        <v>6</v>
      </c>
      <c r="D8" s="187"/>
      <c r="E8" s="188"/>
      <c r="F8" s="160" t="s">
        <v>70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14">
        <v>2</v>
      </c>
      <c r="C9" s="116" t="s">
        <v>7</v>
      </c>
      <c r="D9" s="117"/>
      <c r="E9" s="13" t="s">
        <v>39</v>
      </c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14">
        <v>3</v>
      </c>
      <c r="C10" s="116" t="s">
        <v>8</v>
      </c>
      <c r="D10" s="185"/>
      <c r="E10" s="117"/>
      <c r="F10" s="163" t="s">
        <v>71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20">
        <v>4</v>
      </c>
      <c r="C11" s="182" t="s">
        <v>9</v>
      </c>
      <c r="D11" s="183"/>
      <c r="E11" s="184"/>
      <c r="F11" s="166" t="s">
        <v>72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33" t="s">
        <v>19</v>
      </c>
      <c r="N12" s="19" t="s">
        <v>21</v>
      </c>
      <c r="O12" s="142" t="s">
        <v>20</v>
      </c>
      <c r="P12" s="144"/>
      <c r="Q12" s="34" t="s">
        <v>20</v>
      </c>
      <c r="R12" s="28" t="s">
        <v>61</v>
      </c>
      <c r="S12" s="107" t="s">
        <v>17</v>
      </c>
      <c r="T12" s="107" t="s">
        <v>18</v>
      </c>
      <c r="U12" s="189" t="s">
        <v>73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209</v>
      </c>
      <c r="G14" s="99">
        <v>71</v>
      </c>
      <c r="H14" s="99">
        <v>32</v>
      </c>
      <c r="I14" s="99">
        <v>15</v>
      </c>
      <c r="J14" s="99">
        <v>38</v>
      </c>
      <c r="K14" s="99">
        <v>3</v>
      </c>
      <c r="L14" s="99">
        <v>3</v>
      </c>
      <c r="M14" s="99">
        <f>SUM(F14:L15)</f>
        <v>371</v>
      </c>
      <c r="N14" s="99">
        <v>448</v>
      </c>
      <c r="O14" s="99">
        <v>12</v>
      </c>
      <c r="P14" s="99">
        <v>0</v>
      </c>
      <c r="Q14" s="99">
        <f>SUM(O14:P15)</f>
        <v>12</v>
      </c>
      <c r="R14" s="99">
        <f>SUM(M14,N14,Q14)</f>
        <v>831</v>
      </c>
      <c r="S14" s="181">
        <v>1866</v>
      </c>
      <c r="T14" s="99">
        <v>5</v>
      </c>
      <c r="U14" s="127">
        <f>SUM(R14:T15)</f>
        <v>2702</v>
      </c>
    </row>
    <row r="15" spans="2:21" s="4" customFormat="1" ht="24" customHeight="1" x14ac:dyDescent="0.25">
      <c r="B15" s="129"/>
      <c r="C15" s="138"/>
      <c r="D15" s="139"/>
      <c r="E15" s="26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22"/>
      <c r="C16" s="23"/>
      <c r="D16" s="27"/>
      <c r="E16" s="24" t="s">
        <v>66</v>
      </c>
      <c r="F16" s="64">
        <f>6.72+7.61+7.9+7.81+7.25+6.65+5.73+4.69</f>
        <v>54.36</v>
      </c>
      <c r="G16" s="64">
        <f t="shared" ref="G16:L16" si="0">6.72+7.61+7.9+7.81+7.25+6.65+5.73+4.69</f>
        <v>54.36</v>
      </c>
      <c r="H16" s="64">
        <f t="shared" si="0"/>
        <v>54.36</v>
      </c>
      <c r="I16" s="64">
        <f t="shared" si="0"/>
        <v>54.36</v>
      </c>
      <c r="J16" s="64">
        <f t="shared" si="0"/>
        <v>54.36</v>
      </c>
      <c r="K16" s="64">
        <f t="shared" si="0"/>
        <v>54.36</v>
      </c>
      <c r="L16" s="64">
        <f t="shared" si="0"/>
        <v>54.36</v>
      </c>
      <c r="M16" s="64">
        <f>6.72+7.61+7.9+7.81+7.25+6.65+5.73+4.69</f>
        <v>54.36</v>
      </c>
      <c r="N16" s="64">
        <f>5.49+6.07+6.47+6.67+6.53+6.33+6.06+5.45</f>
        <v>49.070000000000007</v>
      </c>
      <c r="O16" s="64">
        <f>7.48+6.34+5.82+5.27+6.74+8.18+6.67+6.23</f>
        <v>52.730000000000004</v>
      </c>
      <c r="P16" s="64">
        <f>7.48+6.34+5.82+5.27+6.74+8.18+6.67+6.23</f>
        <v>52.730000000000004</v>
      </c>
      <c r="Q16" s="64">
        <f>7.48+6.34+5.82+5.27+6.74+8.18+6.67+6.23</f>
        <v>52.730000000000004</v>
      </c>
      <c r="R16" s="64"/>
      <c r="S16" s="63">
        <f>6.84+6.64+6.18+5.86+6.6+7.59+8.12+7.68</f>
        <v>55.509999999999991</v>
      </c>
      <c r="T16" s="64">
        <f>7.09+7.54+6.11+5.38+6.47+7.69+7.61+7.17</f>
        <v>55.059999999999995</v>
      </c>
      <c r="U16" s="60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1.8395879323031641</v>
      </c>
      <c r="G17" s="110">
        <f t="shared" si="1"/>
        <v>1.8395879323031641</v>
      </c>
      <c r="H17" s="110">
        <f t="shared" si="1"/>
        <v>1.8395879323031641</v>
      </c>
      <c r="I17" s="110">
        <f t="shared" si="1"/>
        <v>1.8395879323031641</v>
      </c>
      <c r="J17" s="110">
        <f t="shared" si="1"/>
        <v>1.8395879323031641</v>
      </c>
      <c r="K17" s="110">
        <f t="shared" si="1"/>
        <v>1.8395879323031641</v>
      </c>
      <c r="L17" s="110">
        <f t="shared" si="1"/>
        <v>1.8395879323031641</v>
      </c>
      <c r="M17" s="110">
        <f t="shared" si="1"/>
        <v>1.8395879323031641</v>
      </c>
      <c r="N17" s="110">
        <f t="shared" si="1"/>
        <v>2.037905033625433</v>
      </c>
      <c r="O17" s="110">
        <f t="shared" si="1"/>
        <v>1.8964536317087046</v>
      </c>
      <c r="P17" s="110">
        <f t="shared" si="1"/>
        <v>1.8964536317087046</v>
      </c>
      <c r="Q17" s="110">
        <f t="shared" si="1"/>
        <v>1.8964536317087046</v>
      </c>
      <c r="R17" s="100"/>
      <c r="S17" s="110">
        <f>100/S16</f>
        <v>1.8014772113132771</v>
      </c>
      <c r="T17" s="110">
        <f>100/T16</f>
        <v>1.8162005085361426</v>
      </c>
      <c r="U17" s="169"/>
    </row>
    <row r="18" spans="2:21" s="4" customFormat="1" ht="24" customHeight="1" x14ac:dyDescent="0.25">
      <c r="B18" s="129"/>
      <c r="C18" s="138"/>
      <c r="D18" s="155"/>
      <c r="E18" s="24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P19" si="2">F14*F17</f>
        <v>384.47387785136129</v>
      </c>
      <c r="G19" s="109">
        <f t="shared" si="2"/>
        <v>130.61074319352466</v>
      </c>
      <c r="H19" s="109">
        <f t="shared" si="2"/>
        <v>58.866813833701251</v>
      </c>
      <c r="I19" s="109">
        <f t="shared" si="2"/>
        <v>27.593818984547461</v>
      </c>
      <c r="J19" s="109">
        <f t="shared" si="2"/>
        <v>69.904341427520237</v>
      </c>
      <c r="K19" s="109">
        <f t="shared" si="2"/>
        <v>5.518763796909492</v>
      </c>
      <c r="L19" s="109">
        <f t="shared" si="2"/>
        <v>5.518763796909492</v>
      </c>
      <c r="M19" s="109">
        <f t="shared" ref="M19" si="3">M14*M17</f>
        <v>682.48712288447382</v>
      </c>
      <c r="N19" s="109">
        <f t="shared" si="2"/>
        <v>912.98145506419394</v>
      </c>
      <c r="O19" s="109">
        <f t="shared" si="2"/>
        <v>22.757443580504457</v>
      </c>
      <c r="P19" s="109">
        <f t="shared" si="2"/>
        <v>0</v>
      </c>
      <c r="Q19" s="109">
        <f t="shared" ref="Q19" si="4">Q14*Q17</f>
        <v>22.757443580504457</v>
      </c>
      <c r="R19" s="101">
        <f>SUM(M19,N19,Q19)</f>
        <v>1618.2260215291722</v>
      </c>
      <c r="S19" s="109">
        <f>S14*S17</f>
        <v>3361.5564763105749</v>
      </c>
      <c r="T19" s="109">
        <f>T14*T17</f>
        <v>9.0810025426807126</v>
      </c>
      <c r="U19" s="158">
        <f>SUM(R19:T20)</f>
        <v>4988.8635003824284</v>
      </c>
    </row>
    <row r="20" spans="2:21" s="4" customFormat="1" ht="24" customHeight="1" x14ac:dyDescent="0.25">
      <c r="B20" s="129"/>
      <c r="C20" s="138"/>
      <c r="D20" s="155"/>
      <c r="E20" s="26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22"/>
      <c r="C21" s="23"/>
      <c r="D21" s="27"/>
      <c r="E21" s="24" t="s">
        <v>67</v>
      </c>
      <c r="F21" s="30">
        <v>123.8</v>
      </c>
      <c r="G21" s="30">
        <v>123.8</v>
      </c>
      <c r="H21" s="30">
        <v>123.8</v>
      </c>
      <c r="I21" s="30">
        <v>123.8</v>
      </c>
      <c r="J21" s="30">
        <v>123.8</v>
      </c>
      <c r="K21" s="30">
        <v>123.8</v>
      </c>
      <c r="L21" s="30">
        <v>123.8</v>
      </c>
      <c r="M21" s="30">
        <v>123.8</v>
      </c>
      <c r="N21" s="30">
        <v>117.6</v>
      </c>
      <c r="O21" s="30">
        <v>126.5</v>
      </c>
      <c r="P21" s="30">
        <v>126.5</v>
      </c>
      <c r="Q21" s="30">
        <v>126.5</v>
      </c>
      <c r="R21" s="36"/>
      <c r="S21" s="30">
        <v>119.4</v>
      </c>
      <c r="T21" s="30">
        <v>113.4</v>
      </c>
      <c r="U21" s="3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0.80775444264943463</v>
      </c>
      <c r="G22" s="104">
        <f>100/G21</f>
        <v>0.80775444264943463</v>
      </c>
      <c r="H22" s="104">
        <f t="shared" ref="H22:T22" si="5">100/H21</f>
        <v>0.80775444264943463</v>
      </c>
      <c r="I22" s="104">
        <f t="shared" si="5"/>
        <v>0.80775444264943463</v>
      </c>
      <c r="J22" s="104">
        <f t="shared" si="5"/>
        <v>0.80775444264943463</v>
      </c>
      <c r="K22" s="104">
        <f t="shared" si="5"/>
        <v>0.80775444264943463</v>
      </c>
      <c r="L22" s="104">
        <f t="shared" si="5"/>
        <v>0.80775444264943463</v>
      </c>
      <c r="M22" s="104">
        <f t="shared" si="5"/>
        <v>0.80775444264943463</v>
      </c>
      <c r="N22" s="104">
        <f t="shared" si="5"/>
        <v>0.85034013605442182</v>
      </c>
      <c r="O22" s="104">
        <f t="shared" si="5"/>
        <v>0.79051383399209485</v>
      </c>
      <c r="P22" s="104">
        <f t="shared" si="5"/>
        <v>0.79051383399209485</v>
      </c>
      <c r="Q22" s="104">
        <f t="shared" si="5"/>
        <v>0.79051383399209485</v>
      </c>
      <c r="R22" s="102"/>
      <c r="S22" s="104">
        <f t="shared" si="5"/>
        <v>0.83752093802345051</v>
      </c>
      <c r="T22" s="104">
        <f t="shared" si="5"/>
        <v>0.88183421516754845</v>
      </c>
      <c r="U22" s="159"/>
    </row>
    <row r="23" spans="2:21" s="4" customFormat="1" ht="24" customHeight="1" x14ac:dyDescent="0.25">
      <c r="B23" s="129"/>
      <c r="C23" s="138"/>
      <c r="D23" s="155"/>
      <c r="E23" s="26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310.56048291709317</v>
      </c>
      <c r="G24" s="65">
        <f>G19*G22</f>
        <v>105.50140807231395</v>
      </c>
      <c r="H24" s="65">
        <f t="shared" ref="H24:T24" si="6">H19*H22</f>
        <v>47.549930398789385</v>
      </c>
      <c r="I24" s="65">
        <f t="shared" si="6"/>
        <v>22.289029874432522</v>
      </c>
      <c r="J24" s="65">
        <f t="shared" si="6"/>
        <v>56.465542348562394</v>
      </c>
      <c r="K24" s="65">
        <f t="shared" si="6"/>
        <v>4.4578059748865044</v>
      </c>
      <c r="L24" s="65">
        <f t="shared" si="6"/>
        <v>4.4578059748865044</v>
      </c>
      <c r="M24" s="65">
        <f t="shared" ref="M24" si="7">M19*M22</f>
        <v>551.28200556096431</v>
      </c>
      <c r="N24" s="65">
        <f t="shared" si="6"/>
        <v>776.34477471445064</v>
      </c>
      <c r="O24" s="65">
        <f t="shared" si="6"/>
        <v>17.990073976683366</v>
      </c>
      <c r="P24" s="65">
        <f t="shared" si="6"/>
        <v>0</v>
      </c>
      <c r="Q24" s="65">
        <f t="shared" ref="Q24" si="8">Q19*Q22</f>
        <v>17.990073976683366</v>
      </c>
      <c r="R24" s="103">
        <f>SUM(M24,N24,Q24)</f>
        <v>1345.6168542520984</v>
      </c>
      <c r="S24" s="65">
        <f t="shared" si="6"/>
        <v>2815.3739332584378</v>
      </c>
      <c r="T24" s="65">
        <f t="shared" si="6"/>
        <v>8.007938750159358</v>
      </c>
      <c r="U24" s="157">
        <f>SUM(R24:T25)</f>
        <v>4168.9987262606955</v>
      </c>
    </row>
    <row r="25" spans="2:21" s="4" customFormat="1" ht="24" customHeight="1" x14ac:dyDescent="0.25">
      <c r="B25" s="129"/>
      <c r="C25" s="138"/>
      <c r="D25" s="155"/>
      <c r="E25" s="2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22"/>
      <c r="C26" s="23"/>
      <c r="D26" s="27"/>
      <c r="E26" s="24" t="s">
        <v>68</v>
      </c>
      <c r="F26" s="29">
        <v>83.4</v>
      </c>
      <c r="G26" s="61">
        <v>83.4</v>
      </c>
      <c r="H26" s="61">
        <v>83.4</v>
      </c>
      <c r="I26" s="61">
        <v>83.4</v>
      </c>
      <c r="J26" s="61">
        <v>83.4</v>
      </c>
      <c r="K26" s="61">
        <v>83.4</v>
      </c>
      <c r="L26" s="61">
        <v>83.4</v>
      </c>
      <c r="M26" s="61">
        <v>83.4</v>
      </c>
      <c r="N26" s="29">
        <v>87.5</v>
      </c>
      <c r="O26" s="29">
        <v>85.3</v>
      </c>
      <c r="P26" s="29">
        <v>85.3</v>
      </c>
      <c r="Q26" s="29">
        <v>85.3</v>
      </c>
      <c r="R26" s="35"/>
      <c r="S26" s="30">
        <v>81.7</v>
      </c>
      <c r="T26" s="29">
        <v>19.600000000000001</v>
      </c>
      <c r="U26" s="31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1.199040767386091</v>
      </c>
      <c r="G27" s="104">
        <f t="shared" ref="G27:T27" si="9">100/G26</f>
        <v>1.199040767386091</v>
      </c>
      <c r="H27" s="104">
        <f t="shared" si="9"/>
        <v>1.199040767386091</v>
      </c>
      <c r="I27" s="104">
        <f t="shared" si="9"/>
        <v>1.199040767386091</v>
      </c>
      <c r="J27" s="104">
        <f t="shared" si="9"/>
        <v>1.199040767386091</v>
      </c>
      <c r="K27" s="104">
        <f t="shared" si="9"/>
        <v>1.199040767386091</v>
      </c>
      <c r="L27" s="104">
        <f t="shared" si="9"/>
        <v>1.199040767386091</v>
      </c>
      <c r="M27" s="104">
        <f t="shared" si="9"/>
        <v>1.199040767386091</v>
      </c>
      <c r="N27" s="104">
        <f t="shared" si="9"/>
        <v>1.1428571428571428</v>
      </c>
      <c r="O27" s="104">
        <f t="shared" si="9"/>
        <v>1.1723329425556859</v>
      </c>
      <c r="P27" s="104">
        <f t="shared" si="9"/>
        <v>1.1723329425556859</v>
      </c>
      <c r="Q27" s="104">
        <f t="shared" si="9"/>
        <v>1.1723329425556859</v>
      </c>
      <c r="R27" s="104"/>
      <c r="S27" s="104">
        <f t="shared" si="9"/>
        <v>1.2239902080783354</v>
      </c>
      <c r="T27" s="104">
        <f t="shared" si="9"/>
        <v>5.1020408163265305</v>
      </c>
      <c r="U27" s="159"/>
    </row>
    <row r="28" spans="2:21" s="4" customFormat="1" ht="24" customHeight="1" x14ac:dyDescent="0.25">
      <c r="B28" s="129"/>
      <c r="C28" s="138"/>
      <c r="D28" s="155"/>
      <c r="E28" s="26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372.37467975670637</v>
      </c>
      <c r="G29" s="106">
        <f t="shared" ref="G29:T29" si="10">G24*G27</f>
        <v>126.50048929534046</v>
      </c>
      <c r="H29" s="106">
        <f t="shared" si="10"/>
        <v>57.014305034519637</v>
      </c>
      <c r="I29" s="106">
        <f t="shared" si="10"/>
        <v>26.725455484931079</v>
      </c>
      <c r="J29" s="106">
        <f t="shared" si="10"/>
        <v>67.70448722849207</v>
      </c>
      <c r="K29" s="106">
        <f t="shared" si="10"/>
        <v>5.3450910969862155</v>
      </c>
      <c r="L29" s="106">
        <f t="shared" si="10"/>
        <v>5.3450910969862155</v>
      </c>
      <c r="M29" s="106">
        <f t="shared" ref="M29" si="11">M24*M27</f>
        <v>661.00959899396196</v>
      </c>
      <c r="N29" s="106">
        <f t="shared" si="10"/>
        <v>887.25117110222925</v>
      </c>
      <c r="O29" s="106">
        <f t="shared" si="10"/>
        <v>21.090356361879678</v>
      </c>
      <c r="P29" s="106">
        <f t="shared" si="10"/>
        <v>0</v>
      </c>
      <c r="Q29" s="106">
        <f t="shared" ref="Q29" si="12">Q24*Q27</f>
        <v>21.090356361879678</v>
      </c>
      <c r="R29" s="105">
        <f>SUM(M29,N29,Q29)</f>
        <v>1569.3511264580709</v>
      </c>
      <c r="S29" s="106">
        <f t="shared" si="10"/>
        <v>3445.9901263873166</v>
      </c>
      <c r="T29" s="106">
        <f t="shared" si="10"/>
        <v>40.856830357955907</v>
      </c>
      <c r="U29" s="156">
        <f>SUM(R29:T30)</f>
        <v>5056.1980832033432</v>
      </c>
    </row>
    <row r="30" spans="2:21" s="4" customFormat="1" ht="24" customHeight="1" x14ac:dyDescent="0.25">
      <c r="B30" s="129"/>
      <c r="C30" s="138"/>
      <c r="D30" s="155"/>
      <c r="E30" s="2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17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43850</v>
      </c>
      <c r="E4" s="126"/>
      <c r="F4" s="81" t="s">
        <v>14</v>
      </c>
      <c r="G4" s="82"/>
      <c r="H4" s="82"/>
      <c r="I4" s="83"/>
      <c r="J4" s="90" t="s">
        <v>75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77</v>
      </c>
      <c r="E5" s="178"/>
      <c r="F5" s="84" t="s">
        <v>15</v>
      </c>
      <c r="G5" s="85"/>
      <c r="H5" s="85"/>
      <c r="I5" s="86"/>
      <c r="J5" s="93" t="s">
        <v>78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65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43852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44">
        <v>1</v>
      </c>
      <c r="C8" s="186" t="s">
        <v>6</v>
      </c>
      <c r="D8" s="187"/>
      <c r="E8" s="188"/>
      <c r="F8" s="160" t="s">
        <v>70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38">
        <v>2</v>
      </c>
      <c r="C9" s="116" t="s">
        <v>7</v>
      </c>
      <c r="D9" s="117"/>
      <c r="E9" s="13" t="s">
        <v>39</v>
      </c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38">
        <v>3</v>
      </c>
      <c r="C10" s="116" t="s">
        <v>8</v>
      </c>
      <c r="D10" s="185"/>
      <c r="E10" s="117"/>
      <c r="F10" s="163" t="s">
        <v>71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39">
        <v>4</v>
      </c>
      <c r="C11" s="182" t="s">
        <v>9</v>
      </c>
      <c r="D11" s="183"/>
      <c r="E11" s="184"/>
      <c r="F11" s="166" t="s">
        <v>72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43" t="s">
        <v>19</v>
      </c>
      <c r="N12" s="19" t="s">
        <v>21</v>
      </c>
      <c r="O12" s="142" t="s">
        <v>20</v>
      </c>
      <c r="P12" s="144"/>
      <c r="Q12" s="42" t="s">
        <v>20</v>
      </c>
      <c r="R12" s="41" t="s">
        <v>61</v>
      </c>
      <c r="S12" s="107" t="s">
        <v>17</v>
      </c>
      <c r="T12" s="107" t="s">
        <v>18</v>
      </c>
      <c r="U12" s="189" t="s">
        <v>73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213</v>
      </c>
      <c r="G14" s="99">
        <v>57</v>
      </c>
      <c r="H14" s="99">
        <v>26</v>
      </c>
      <c r="I14" s="99">
        <v>19</v>
      </c>
      <c r="J14" s="99">
        <v>36</v>
      </c>
      <c r="K14" s="99">
        <v>6</v>
      </c>
      <c r="L14" s="99">
        <v>2</v>
      </c>
      <c r="M14" s="99">
        <f>SUM(F14:L15)</f>
        <v>359</v>
      </c>
      <c r="N14" s="99">
        <v>394</v>
      </c>
      <c r="O14" s="99">
        <v>26</v>
      </c>
      <c r="P14" s="99">
        <v>0</v>
      </c>
      <c r="Q14" s="99">
        <f>SUM(O14:P15)</f>
        <v>26</v>
      </c>
      <c r="R14" s="99">
        <f>SUM(M14,N14,Q14)</f>
        <v>779</v>
      </c>
      <c r="S14" s="181">
        <v>1379</v>
      </c>
      <c r="T14" s="99">
        <v>0</v>
      </c>
      <c r="U14" s="127">
        <f>SUM(R14:T15)</f>
        <v>2158</v>
      </c>
    </row>
    <row r="15" spans="2:21" s="4" customFormat="1" ht="24" customHeight="1" x14ac:dyDescent="0.25">
      <c r="B15" s="129"/>
      <c r="C15" s="138"/>
      <c r="D15" s="139"/>
      <c r="E15" s="37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38"/>
      <c r="C16" s="40"/>
      <c r="D16" s="27"/>
      <c r="E16" s="45" t="s">
        <v>66</v>
      </c>
      <c r="F16" s="64">
        <f>6.72+7.61+7.9+7.81+7.25+6.65+5.73+4.69</f>
        <v>54.36</v>
      </c>
      <c r="G16" s="64">
        <f t="shared" ref="G16:L16" si="0">6.72+7.61+7.9+7.81+7.25+6.65+5.73+4.69</f>
        <v>54.36</v>
      </c>
      <c r="H16" s="64">
        <f t="shared" si="0"/>
        <v>54.36</v>
      </c>
      <c r="I16" s="64">
        <f t="shared" si="0"/>
        <v>54.36</v>
      </c>
      <c r="J16" s="64">
        <f t="shared" si="0"/>
        <v>54.36</v>
      </c>
      <c r="K16" s="64">
        <f t="shared" si="0"/>
        <v>54.36</v>
      </c>
      <c r="L16" s="64">
        <f t="shared" si="0"/>
        <v>54.36</v>
      </c>
      <c r="M16" s="64">
        <f>6.72+7.61+7.9+7.81+7.25+6.65+5.73+4.69</f>
        <v>54.36</v>
      </c>
      <c r="N16" s="64">
        <f>5.49+6.07+6.47+6.67+6.53+6.33+6.06+5.45</f>
        <v>49.070000000000007</v>
      </c>
      <c r="O16" s="64">
        <f>7.48+6.34+5.82+5.27+6.74+8.18+6.67+6.23</f>
        <v>52.730000000000004</v>
      </c>
      <c r="P16" s="64">
        <f>7.48+6.34+5.82+5.27+6.74+8.18+6.67+6.23</f>
        <v>52.730000000000004</v>
      </c>
      <c r="Q16" s="64">
        <f>7.48+6.34+5.82+5.27+6.74+8.18+6.67+6.23</f>
        <v>52.730000000000004</v>
      </c>
      <c r="R16" s="64"/>
      <c r="S16" s="63">
        <f>6.84+6.64+6.18+5.86+6.6+7.59+8.12+7.68</f>
        <v>55.509999999999991</v>
      </c>
      <c r="T16" s="64">
        <f>7.09+7.54+6.11+5.38+6.47+7.69+7.61+7.17</f>
        <v>55.059999999999995</v>
      </c>
      <c r="U16" s="60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1.8395879323031641</v>
      </c>
      <c r="G17" s="110">
        <f t="shared" si="1"/>
        <v>1.8395879323031641</v>
      </c>
      <c r="H17" s="110">
        <f t="shared" si="1"/>
        <v>1.8395879323031641</v>
      </c>
      <c r="I17" s="110">
        <f t="shared" si="1"/>
        <v>1.8395879323031641</v>
      </c>
      <c r="J17" s="110">
        <f t="shared" si="1"/>
        <v>1.8395879323031641</v>
      </c>
      <c r="K17" s="110">
        <f t="shared" si="1"/>
        <v>1.8395879323031641</v>
      </c>
      <c r="L17" s="110">
        <f t="shared" si="1"/>
        <v>1.8395879323031641</v>
      </c>
      <c r="M17" s="110">
        <f t="shared" si="1"/>
        <v>1.8395879323031641</v>
      </c>
      <c r="N17" s="110">
        <f t="shared" si="1"/>
        <v>2.037905033625433</v>
      </c>
      <c r="O17" s="110">
        <f t="shared" si="1"/>
        <v>1.8964536317087046</v>
      </c>
      <c r="P17" s="110">
        <f t="shared" si="1"/>
        <v>1.8964536317087046</v>
      </c>
      <c r="Q17" s="110">
        <f t="shared" si="1"/>
        <v>1.8964536317087046</v>
      </c>
      <c r="R17" s="100"/>
      <c r="S17" s="110">
        <f>100/S16</f>
        <v>1.8014772113132771</v>
      </c>
      <c r="T17" s="110">
        <f>100/T16</f>
        <v>1.8162005085361426</v>
      </c>
      <c r="U17" s="169"/>
    </row>
    <row r="18" spans="2:21" s="4" customFormat="1" ht="24" customHeight="1" x14ac:dyDescent="0.25">
      <c r="B18" s="129"/>
      <c r="C18" s="138"/>
      <c r="D18" s="155"/>
      <c r="E18" s="45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391.83222958057394</v>
      </c>
      <c r="G19" s="109">
        <f t="shared" si="2"/>
        <v>104.85651214128035</v>
      </c>
      <c r="H19" s="109">
        <f t="shared" si="2"/>
        <v>47.829286239882265</v>
      </c>
      <c r="I19" s="109">
        <f t="shared" si="2"/>
        <v>34.952170713760118</v>
      </c>
      <c r="J19" s="109">
        <f t="shared" si="2"/>
        <v>66.225165562913901</v>
      </c>
      <c r="K19" s="109">
        <f t="shared" si="2"/>
        <v>11.037527593818984</v>
      </c>
      <c r="L19" s="109">
        <f t="shared" si="2"/>
        <v>3.6791758646063282</v>
      </c>
      <c r="M19" s="109">
        <f t="shared" si="2"/>
        <v>660.41206769683595</v>
      </c>
      <c r="N19" s="109">
        <f t="shared" si="2"/>
        <v>802.93458324842061</v>
      </c>
      <c r="O19" s="109">
        <f t="shared" si="2"/>
        <v>49.307794424426319</v>
      </c>
      <c r="P19" s="109">
        <f t="shared" si="2"/>
        <v>0</v>
      </c>
      <c r="Q19" s="109">
        <f t="shared" si="2"/>
        <v>49.307794424426319</v>
      </c>
      <c r="R19" s="101">
        <f>SUM(M19,N19,Q19)</f>
        <v>1512.6544453696827</v>
      </c>
      <c r="S19" s="109">
        <f>S14*S17</f>
        <v>2484.2370744010091</v>
      </c>
      <c r="T19" s="109">
        <f>T14*T17</f>
        <v>0</v>
      </c>
      <c r="U19" s="158">
        <f>SUM(R19:T20)</f>
        <v>3996.891519770692</v>
      </c>
    </row>
    <row r="20" spans="2:21" s="4" customFormat="1" ht="24" customHeight="1" x14ac:dyDescent="0.25">
      <c r="B20" s="129"/>
      <c r="C20" s="138"/>
      <c r="D20" s="155"/>
      <c r="E20" s="37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38"/>
      <c r="C21" s="40"/>
      <c r="D21" s="27"/>
      <c r="E21" s="45" t="s">
        <v>67</v>
      </c>
      <c r="F21" s="63">
        <v>121.7</v>
      </c>
      <c r="G21" s="63">
        <v>121.7</v>
      </c>
      <c r="H21" s="63">
        <v>121.7</v>
      </c>
      <c r="I21" s="63">
        <v>121.7</v>
      </c>
      <c r="J21" s="63">
        <v>121.7</v>
      </c>
      <c r="K21" s="63">
        <v>121.7</v>
      </c>
      <c r="L21" s="63">
        <v>121.7</v>
      </c>
      <c r="M21" s="63">
        <v>121.7</v>
      </c>
      <c r="N21" s="63">
        <v>131.5</v>
      </c>
      <c r="O21" s="63">
        <v>117.1</v>
      </c>
      <c r="P21" s="63">
        <v>117.1</v>
      </c>
      <c r="Q21" s="63">
        <v>117.1</v>
      </c>
      <c r="R21" s="63"/>
      <c r="S21" s="63">
        <v>102.4</v>
      </c>
      <c r="T21" s="63">
        <v>104.3</v>
      </c>
      <c r="U21" s="6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0.82169268693508624</v>
      </c>
      <c r="G22" s="104">
        <f>100/G21</f>
        <v>0.82169268693508624</v>
      </c>
      <c r="H22" s="104">
        <f t="shared" ref="H22:T22" si="3">100/H21</f>
        <v>0.82169268693508624</v>
      </c>
      <c r="I22" s="104">
        <f t="shared" si="3"/>
        <v>0.82169268693508624</v>
      </c>
      <c r="J22" s="104">
        <f t="shared" si="3"/>
        <v>0.82169268693508624</v>
      </c>
      <c r="K22" s="104">
        <f t="shared" si="3"/>
        <v>0.82169268693508624</v>
      </c>
      <c r="L22" s="104">
        <f t="shared" si="3"/>
        <v>0.82169268693508624</v>
      </c>
      <c r="M22" s="104">
        <f t="shared" si="3"/>
        <v>0.82169268693508624</v>
      </c>
      <c r="N22" s="104">
        <f t="shared" si="3"/>
        <v>0.76045627376425851</v>
      </c>
      <c r="O22" s="104">
        <f t="shared" si="3"/>
        <v>0.8539709649871905</v>
      </c>
      <c r="P22" s="104">
        <f t="shared" si="3"/>
        <v>0.8539709649871905</v>
      </c>
      <c r="Q22" s="104">
        <f t="shared" si="3"/>
        <v>0.8539709649871905</v>
      </c>
      <c r="R22" s="102"/>
      <c r="S22" s="104">
        <f t="shared" si="3"/>
        <v>0.9765625</v>
      </c>
      <c r="T22" s="104">
        <f t="shared" si="3"/>
        <v>0.95877277085330781</v>
      </c>
      <c r="U22" s="159"/>
    </row>
    <row r="23" spans="2:21" s="4" customFormat="1" ht="24" customHeight="1" x14ac:dyDescent="0.25">
      <c r="B23" s="129"/>
      <c r="C23" s="138"/>
      <c r="D23" s="155"/>
      <c r="E23" s="37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321.96567755182735</v>
      </c>
      <c r="G24" s="65">
        <f>G19*G22</f>
        <v>86.159829204010137</v>
      </c>
      <c r="H24" s="65">
        <f t="shared" ref="H24:T24" si="4">H19*H22</f>
        <v>39.300974724636205</v>
      </c>
      <c r="I24" s="65">
        <f t="shared" si="4"/>
        <v>28.719943068003381</v>
      </c>
      <c r="J24" s="65">
        <f t="shared" si="4"/>
        <v>54.416734234111665</v>
      </c>
      <c r="K24" s="65">
        <f t="shared" si="4"/>
        <v>9.0694557056852787</v>
      </c>
      <c r="L24" s="65">
        <f t="shared" si="4"/>
        <v>3.0231519018950928</v>
      </c>
      <c r="M24" s="65">
        <f t="shared" si="4"/>
        <v>542.65576639016922</v>
      </c>
      <c r="N24" s="65">
        <f t="shared" si="4"/>
        <v>610.59664125355175</v>
      </c>
      <c r="O24" s="65">
        <f t="shared" si="4"/>
        <v>42.107424786017354</v>
      </c>
      <c r="P24" s="65">
        <f t="shared" si="4"/>
        <v>0</v>
      </c>
      <c r="Q24" s="65">
        <f t="shared" si="4"/>
        <v>42.107424786017354</v>
      </c>
      <c r="R24" s="103">
        <f>SUM(M24,N24,Q24)</f>
        <v>1195.3598324297384</v>
      </c>
      <c r="S24" s="65">
        <f t="shared" si="4"/>
        <v>2426.0127679697353</v>
      </c>
      <c r="T24" s="65">
        <f t="shared" si="4"/>
        <v>0</v>
      </c>
      <c r="U24" s="157">
        <f>SUM(R24:T25)</f>
        <v>3621.3726003994734</v>
      </c>
    </row>
    <row r="25" spans="2:21" s="4" customFormat="1" ht="24" customHeight="1" x14ac:dyDescent="0.25">
      <c r="B25" s="129"/>
      <c r="C25" s="138"/>
      <c r="D25" s="155"/>
      <c r="E25" s="37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38"/>
      <c r="C26" s="40"/>
      <c r="D26" s="27"/>
      <c r="E26" s="45" t="s">
        <v>68</v>
      </c>
      <c r="F26" s="61">
        <v>83.4</v>
      </c>
      <c r="G26" s="61">
        <v>83.4</v>
      </c>
      <c r="H26" s="61">
        <v>83.4</v>
      </c>
      <c r="I26" s="61">
        <v>83.4</v>
      </c>
      <c r="J26" s="61">
        <v>83.4</v>
      </c>
      <c r="K26" s="61">
        <v>83.4</v>
      </c>
      <c r="L26" s="61">
        <v>83.4</v>
      </c>
      <c r="M26" s="61">
        <v>83.4</v>
      </c>
      <c r="N26" s="61">
        <v>87.5</v>
      </c>
      <c r="O26" s="61">
        <v>85.3</v>
      </c>
      <c r="P26" s="61">
        <v>85.3</v>
      </c>
      <c r="Q26" s="61">
        <v>85.3</v>
      </c>
      <c r="R26" s="64"/>
      <c r="S26" s="59">
        <v>81.7</v>
      </c>
      <c r="T26" s="61">
        <v>19.600000000000001</v>
      </c>
      <c r="U26" s="60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1.199040767386091</v>
      </c>
      <c r="G27" s="104">
        <f t="shared" ref="G27:T27" si="5">100/G26</f>
        <v>1.199040767386091</v>
      </c>
      <c r="H27" s="104">
        <f t="shared" si="5"/>
        <v>1.199040767386091</v>
      </c>
      <c r="I27" s="104">
        <f t="shared" si="5"/>
        <v>1.199040767386091</v>
      </c>
      <c r="J27" s="104">
        <f t="shared" si="5"/>
        <v>1.199040767386091</v>
      </c>
      <c r="K27" s="104">
        <f t="shared" si="5"/>
        <v>1.199040767386091</v>
      </c>
      <c r="L27" s="104">
        <f t="shared" si="5"/>
        <v>1.199040767386091</v>
      </c>
      <c r="M27" s="104">
        <f t="shared" si="5"/>
        <v>1.199040767386091</v>
      </c>
      <c r="N27" s="104">
        <f t="shared" si="5"/>
        <v>1.1428571428571428</v>
      </c>
      <c r="O27" s="104">
        <f t="shared" si="5"/>
        <v>1.1723329425556859</v>
      </c>
      <c r="P27" s="104">
        <f t="shared" si="5"/>
        <v>1.1723329425556859</v>
      </c>
      <c r="Q27" s="104">
        <f t="shared" si="5"/>
        <v>1.1723329425556859</v>
      </c>
      <c r="R27" s="104"/>
      <c r="S27" s="104">
        <f t="shared" si="5"/>
        <v>1.2239902080783354</v>
      </c>
      <c r="T27" s="104">
        <f t="shared" si="5"/>
        <v>5.1020408163265305</v>
      </c>
      <c r="U27" s="159"/>
    </row>
    <row r="28" spans="2:21" s="4" customFormat="1" ht="24" customHeight="1" x14ac:dyDescent="0.25">
      <c r="B28" s="129"/>
      <c r="C28" s="138"/>
      <c r="D28" s="155"/>
      <c r="E28" s="37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386.04997308372583</v>
      </c>
      <c r="G29" s="106">
        <f t="shared" ref="G29:T29" si="6">G24*G27</f>
        <v>103.30914772663085</v>
      </c>
      <c r="H29" s="106">
        <f t="shared" si="6"/>
        <v>47.123470892849163</v>
      </c>
      <c r="I29" s="106">
        <f t="shared" si="6"/>
        <v>34.436382575543618</v>
      </c>
      <c r="J29" s="106">
        <f t="shared" si="6"/>
        <v>65.247882774714213</v>
      </c>
      <c r="K29" s="106">
        <f t="shared" si="6"/>
        <v>10.874647129119039</v>
      </c>
      <c r="L29" s="106">
        <f t="shared" si="6"/>
        <v>3.6248823763730127</v>
      </c>
      <c r="M29" s="106">
        <f t="shared" si="6"/>
        <v>650.66638655895588</v>
      </c>
      <c r="N29" s="106">
        <f t="shared" si="6"/>
        <v>697.82473286120194</v>
      </c>
      <c r="O29" s="106">
        <f t="shared" si="6"/>
        <v>49.36392120283395</v>
      </c>
      <c r="P29" s="106">
        <f t="shared" si="6"/>
        <v>0</v>
      </c>
      <c r="Q29" s="106">
        <f t="shared" si="6"/>
        <v>49.36392120283395</v>
      </c>
      <c r="R29" s="105">
        <f>SUM(M29,N29,Q29)</f>
        <v>1397.8550406229917</v>
      </c>
      <c r="S29" s="106">
        <f t="shared" si="6"/>
        <v>2969.4158726679748</v>
      </c>
      <c r="T29" s="106">
        <f t="shared" si="6"/>
        <v>0</v>
      </c>
      <c r="U29" s="156">
        <f>SUM(R29:T30)</f>
        <v>4367.2709132909667</v>
      </c>
    </row>
    <row r="30" spans="2:21" s="4" customFormat="1" ht="24" customHeight="1" x14ac:dyDescent="0.25">
      <c r="B30" s="129"/>
      <c r="C30" s="138"/>
      <c r="D30" s="155"/>
      <c r="E30" s="37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37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43868</v>
      </c>
      <c r="E4" s="126"/>
      <c r="F4" s="81" t="s">
        <v>14</v>
      </c>
      <c r="G4" s="82"/>
      <c r="H4" s="82"/>
      <c r="I4" s="83"/>
      <c r="J4" s="90" t="s">
        <v>64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79</v>
      </c>
      <c r="E5" s="178"/>
      <c r="F5" s="84" t="s">
        <v>15</v>
      </c>
      <c r="G5" s="85"/>
      <c r="H5" s="85"/>
      <c r="I5" s="86"/>
      <c r="J5" s="93" t="s">
        <v>78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65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43873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3">
        <v>1</v>
      </c>
      <c r="C8" s="186" t="s">
        <v>6</v>
      </c>
      <c r="D8" s="187"/>
      <c r="E8" s="188"/>
      <c r="F8" s="160" t="s">
        <v>70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47">
        <v>2</v>
      </c>
      <c r="C9" s="116" t="s">
        <v>7</v>
      </c>
      <c r="D9" s="117"/>
      <c r="E9" s="13" t="s">
        <v>39</v>
      </c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47">
        <v>3</v>
      </c>
      <c r="C10" s="116" t="s">
        <v>8</v>
      </c>
      <c r="D10" s="185"/>
      <c r="E10" s="117"/>
      <c r="F10" s="163" t="s">
        <v>71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48">
        <v>4</v>
      </c>
      <c r="C11" s="182" t="s">
        <v>9</v>
      </c>
      <c r="D11" s="183"/>
      <c r="E11" s="184"/>
      <c r="F11" s="166" t="s">
        <v>72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52" t="s">
        <v>19</v>
      </c>
      <c r="N12" s="19" t="s">
        <v>21</v>
      </c>
      <c r="O12" s="142" t="s">
        <v>20</v>
      </c>
      <c r="P12" s="144"/>
      <c r="Q12" s="51" t="s">
        <v>20</v>
      </c>
      <c r="R12" s="50" t="s">
        <v>61</v>
      </c>
      <c r="S12" s="107" t="s">
        <v>17</v>
      </c>
      <c r="T12" s="107" t="s">
        <v>18</v>
      </c>
      <c r="U12" s="189" t="s">
        <v>73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224</v>
      </c>
      <c r="G14" s="99">
        <v>66</v>
      </c>
      <c r="H14" s="99">
        <v>10</v>
      </c>
      <c r="I14" s="99">
        <v>15</v>
      </c>
      <c r="J14" s="99">
        <v>38</v>
      </c>
      <c r="K14" s="99">
        <v>5</v>
      </c>
      <c r="L14" s="99">
        <v>6</v>
      </c>
      <c r="M14" s="99">
        <f>SUM(F14:L15)</f>
        <v>364</v>
      </c>
      <c r="N14" s="99">
        <v>382</v>
      </c>
      <c r="O14" s="99">
        <v>22</v>
      </c>
      <c r="P14" s="99">
        <v>0</v>
      </c>
      <c r="Q14" s="99">
        <f>SUM(O14:P15)</f>
        <v>22</v>
      </c>
      <c r="R14" s="99">
        <f>SUM(M14,N14,Q14)</f>
        <v>768</v>
      </c>
      <c r="S14" s="181">
        <v>1821</v>
      </c>
      <c r="T14" s="99">
        <v>2</v>
      </c>
      <c r="U14" s="127">
        <f>SUM(R14:T15)</f>
        <v>2591</v>
      </c>
    </row>
    <row r="15" spans="2:21" s="4" customFormat="1" ht="24" customHeight="1" x14ac:dyDescent="0.25">
      <c r="B15" s="129"/>
      <c r="C15" s="138"/>
      <c r="D15" s="139"/>
      <c r="E15" s="46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47"/>
      <c r="C16" s="49"/>
      <c r="D16" s="27"/>
      <c r="E16" s="54" t="s">
        <v>66</v>
      </c>
      <c r="F16" s="64">
        <f>6.72+7.61+7.9+7.81+7.25+6.65+5.73+4.69</f>
        <v>54.36</v>
      </c>
      <c r="G16" s="64">
        <f t="shared" ref="G16:L16" si="0">6.72+7.61+7.9+7.81+7.25+6.65+5.73+4.69</f>
        <v>54.36</v>
      </c>
      <c r="H16" s="64">
        <f t="shared" si="0"/>
        <v>54.36</v>
      </c>
      <c r="I16" s="64">
        <f t="shared" si="0"/>
        <v>54.36</v>
      </c>
      <c r="J16" s="64">
        <f t="shared" si="0"/>
        <v>54.36</v>
      </c>
      <c r="K16" s="64">
        <f t="shared" si="0"/>
        <v>54.36</v>
      </c>
      <c r="L16" s="64">
        <f t="shared" si="0"/>
        <v>54.36</v>
      </c>
      <c r="M16" s="64">
        <f>6.72+7.61+7.9+7.81+7.25+6.65+5.73+4.69</f>
        <v>54.36</v>
      </c>
      <c r="N16" s="64">
        <f>5.49+6.07+6.47+6.67+6.53+6.33+6.06+5.45</f>
        <v>49.070000000000007</v>
      </c>
      <c r="O16" s="64">
        <f>7.48+6.34+5.82+5.27+6.74+8.18+6.67+6.23</f>
        <v>52.730000000000004</v>
      </c>
      <c r="P16" s="64">
        <f>7.48+6.34+5.82+5.27+6.74+8.18+6.67+6.23</f>
        <v>52.730000000000004</v>
      </c>
      <c r="Q16" s="64">
        <f>7.48+6.34+5.82+5.27+6.74+8.18+6.67+6.23</f>
        <v>52.730000000000004</v>
      </c>
      <c r="R16" s="64"/>
      <c r="S16" s="63">
        <f>6.84+6.64+6.18+5.86+6.6+7.59+8.12+7.68</f>
        <v>55.509999999999991</v>
      </c>
      <c r="T16" s="64">
        <f>7.09+7.54+6.11+5.38+6.47+7.69+7.61+7.17</f>
        <v>55.059999999999995</v>
      </c>
      <c r="U16" s="60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1.8395879323031641</v>
      </c>
      <c r="G17" s="110">
        <f t="shared" si="1"/>
        <v>1.8395879323031641</v>
      </c>
      <c r="H17" s="110">
        <f t="shared" si="1"/>
        <v>1.8395879323031641</v>
      </c>
      <c r="I17" s="110">
        <f t="shared" si="1"/>
        <v>1.8395879323031641</v>
      </c>
      <c r="J17" s="110">
        <f t="shared" si="1"/>
        <v>1.8395879323031641</v>
      </c>
      <c r="K17" s="110">
        <f t="shared" si="1"/>
        <v>1.8395879323031641</v>
      </c>
      <c r="L17" s="110">
        <f t="shared" si="1"/>
        <v>1.8395879323031641</v>
      </c>
      <c r="M17" s="110">
        <f t="shared" si="1"/>
        <v>1.8395879323031641</v>
      </c>
      <c r="N17" s="110">
        <f t="shared" si="1"/>
        <v>2.037905033625433</v>
      </c>
      <c r="O17" s="110">
        <f t="shared" si="1"/>
        <v>1.8964536317087046</v>
      </c>
      <c r="P17" s="110">
        <f t="shared" si="1"/>
        <v>1.8964536317087046</v>
      </c>
      <c r="Q17" s="110">
        <f t="shared" si="1"/>
        <v>1.8964536317087046</v>
      </c>
      <c r="R17" s="100"/>
      <c r="S17" s="110">
        <f>100/S16</f>
        <v>1.8014772113132771</v>
      </c>
      <c r="T17" s="110">
        <f>100/T16</f>
        <v>1.8162005085361426</v>
      </c>
      <c r="U17" s="169"/>
    </row>
    <row r="18" spans="2:21" s="4" customFormat="1" ht="24" customHeight="1" x14ac:dyDescent="0.25">
      <c r="B18" s="129"/>
      <c r="C18" s="138"/>
      <c r="D18" s="155"/>
      <c r="E18" s="54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412.06769683590875</v>
      </c>
      <c r="G19" s="109">
        <f t="shared" si="2"/>
        <v>121.41280353200882</v>
      </c>
      <c r="H19" s="109">
        <f t="shared" si="2"/>
        <v>18.39587932303164</v>
      </c>
      <c r="I19" s="109">
        <f t="shared" si="2"/>
        <v>27.593818984547461</v>
      </c>
      <c r="J19" s="109">
        <f t="shared" si="2"/>
        <v>69.904341427520237</v>
      </c>
      <c r="K19" s="109">
        <f t="shared" si="2"/>
        <v>9.1979396615158198</v>
      </c>
      <c r="L19" s="109">
        <f t="shared" si="2"/>
        <v>11.037527593818984</v>
      </c>
      <c r="M19" s="109">
        <f t="shared" si="2"/>
        <v>669.61000735835171</v>
      </c>
      <c r="N19" s="109">
        <f t="shared" si="2"/>
        <v>778.47972284491539</v>
      </c>
      <c r="O19" s="109">
        <f t="shared" si="2"/>
        <v>41.721979897591503</v>
      </c>
      <c r="P19" s="109">
        <f t="shared" si="2"/>
        <v>0</v>
      </c>
      <c r="Q19" s="109">
        <f t="shared" si="2"/>
        <v>41.721979897591503</v>
      </c>
      <c r="R19" s="101">
        <f>SUM(M19,N19,Q19)</f>
        <v>1489.8117101008588</v>
      </c>
      <c r="S19" s="109">
        <f>S14*S17</f>
        <v>3280.4900018014778</v>
      </c>
      <c r="T19" s="109">
        <f>T14*T17</f>
        <v>3.6324010170722851</v>
      </c>
      <c r="U19" s="158">
        <f>SUM(R19:T20)</f>
        <v>4773.934112919409</v>
      </c>
    </row>
    <row r="20" spans="2:21" s="4" customFormat="1" ht="24" customHeight="1" x14ac:dyDescent="0.25">
      <c r="B20" s="129"/>
      <c r="C20" s="138"/>
      <c r="D20" s="155"/>
      <c r="E20" s="46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47"/>
      <c r="C21" s="49"/>
      <c r="D21" s="27"/>
      <c r="E21" s="54" t="s">
        <v>67</v>
      </c>
      <c r="F21" s="59">
        <v>123.8</v>
      </c>
      <c r="G21" s="59">
        <v>123.8</v>
      </c>
      <c r="H21" s="59">
        <v>123.8</v>
      </c>
      <c r="I21" s="59">
        <v>123.8</v>
      </c>
      <c r="J21" s="59">
        <v>123.8</v>
      </c>
      <c r="K21" s="59">
        <v>123.8</v>
      </c>
      <c r="L21" s="59">
        <v>123.8</v>
      </c>
      <c r="M21" s="59">
        <v>123.8</v>
      </c>
      <c r="N21" s="59">
        <v>117.6</v>
      </c>
      <c r="O21" s="59">
        <v>126.5</v>
      </c>
      <c r="P21" s="59">
        <v>126.5</v>
      </c>
      <c r="Q21" s="59">
        <v>126.5</v>
      </c>
      <c r="R21" s="63"/>
      <c r="S21" s="59">
        <v>119.4</v>
      </c>
      <c r="T21" s="59">
        <v>113.4</v>
      </c>
      <c r="U21" s="62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0.80775444264943463</v>
      </c>
      <c r="G22" s="104">
        <f>100/G21</f>
        <v>0.80775444264943463</v>
      </c>
      <c r="H22" s="104">
        <f t="shared" ref="H22:T22" si="3">100/H21</f>
        <v>0.80775444264943463</v>
      </c>
      <c r="I22" s="104">
        <f t="shared" si="3"/>
        <v>0.80775444264943463</v>
      </c>
      <c r="J22" s="104">
        <f t="shared" si="3"/>
        <v>0.80775444264943463</v>
      </c>
      <c r="K22" s="104">
        <f t="shared" si="3"/>
        <v>0.80775444264943463</v>
      </c>
      <c r="L22" s="104">
        <f t="shared" si="3"/>
        <v>0.80775444264943463</v>
      </c>
      <c r="M22" s="104">
        <f t="shared" si="3"/>
        <v>0.80775444264943463</v>
      </c>
      <c r="N22" s="104">
        <f t="shared" si="3"/>
        <v>0.85034013605442182</v>
      </c>
      <c r="O22" s="104">
        <f t="shared" si="3"/>
        <v>0.79051383399209485</v>
      </c>
      <c r="P22" s="104">
        <f t="shared" si="3"/>
        <v>0.79051383399209485</v>
      </c>
      <c r="Q22" s="104">
        <f t="shared" si="3"/>
        <v>0.79051383399209485</v>
      </c>
      <c r="R22" s="102"/>
      <c r="S22" s="104">
        <f t="shared" si="3"/>
        <v>0.83752093802345051</v>
      </c>
      <c r="T22" s="104">
        <f t="shared" si="3"/>
        <v>0.88183421516754845</v>
      </c>
      <c r="U22" s="159"/>
    </row>
    <row r="23" spans="2:21" s="4" customFormat="1" ht="24" customHeight="1" x14ac:dyDescent="0.25">
      <c r="B23" s="129"/>
      <c r="C23" s="138"/>
      <c r="D23" s="155"/>
      <c r="E23" s="46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332.84951279152568</v>
      </c>
      <c r="G24" s="65">
        <f>G19*G22</f>
        <v>98.071731447503097</v>
      </c>
      <c r="H24" s="65">
        <f t="shared" ref="H24:T24" si="4">H19*H22</f>
        <v>14.85935324962168</v>
      </c>
      <c r="I24" s="65">
        <f t="shared" si="4"/>
        <v>22.289029874432522</v>
      </c>
      <c r="J24" s="65">
        <f t="shared" si="4"/>
        <v>56.465542348562394</v>
      </c>
      <c r="K24" s="65">
        <f t="shared" si="4"/>
        <v>7.4296766248108401</v>
      </c>
      <c r="L24" s="65">
        <f t="shared" si="4"/>
        <v>8.9156119497730089</v>
      </c>
      <c r="M24" s="65">
        <f t="shared" si="4"/>
        <v>540.88045828622921</v>
      </c>
      <c r="N24" s="65">
        <f t="shared" si="4"/>
        <v>661.97255343955396</v>
      </c>
      <c r="O24" s="65">
        <f t="shared" si="4"/>
        <v>32.981802290586167</v>
      </c>
      <c r="P24" s="65">
        <f t="shared" si="4"/>
        <v>0</v>
      </c>
      <c r="Q24" s="65">
        <f t="shared" si="4"/>
        <v>32.981802290586167</v>
      </c>
      <c r="R24" s="103">
        <f>SUM(M24,N24,Q24)</f>
        <v>1235.8348140163694</v>
      </c>
      <c r="S24" s="65">
        <f t="shared" si="4"/>
        <v>2747.4790634853243</v>
      </c>
      <c r="T24" s="65">
        <f t="shared" si="4"/>
        <v>3.2031755000637432</v>
      </c>
      <c r="U24" s="157">
        <f>SUM(R24:T25)</f>
        <v>3986.5170530017576</v>
      </c>
    </row>
    <row r="25" spans="2:21" s="4" customFormat="1" ht="24" customHeight="1" x14ac:dyDescent="0.25">
      <c r="B25" s="129"/>
      <c r="C25" s="138"/>
      <c r="D25" s="155"/>
      <c r="E25" s="4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47"/>
      <c r="C26" s="49"/>
      <c r="D26" s="27"/>
      <c r="E26" s="54" t="s">
        <v>68</v>
      </c>
      <c r="F26" s="64">
        <v>89</v>
      </c>
      <c r="G26" s="64">
        <v>89</v>
      </c>
      <c r="H26" s="64">
        <v>89</v>
      </c>
      <c r="I26" s="64">
        <v>89</v>
      </c>
      <c r="J26" s="64">
        <v>89</v>
      </c>
      <c r="K26" s="64">
        <v>89</v>
      </c>
      <c r="L26" s="64">
        <v>89</v>
      </c>
      <c r="M26" s="64">
        <v>89</v>
      </c>
      <c r="N26" s="64">
        <v>95.3</v>
      </c>
      <c r="O26" s="64">
        <v>88.4</v>
      </c>
      <c r="P26" s="64">
        <v>88.4</v>
      </c>
      <c r="Q26" s="64">
        <v>88.4</v>
      </c>
      <c r="R26" s="64"/>
      <c r="S26" s="63">
        <v>88.5</v>
      </c>
      <c r="T26" s="64">
        <v>23.7</v>
      </c>
      <c r="U26" s="60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1.1235955056179776</v>
      </c>
      <c r="G27" s="104">
        <f t="shared" ref="G27:T27" si="5">100/G26</f>
        <v>1.1235955056179776</v>
      </c>
      <c r="H27" s="104">
        <f t="shared" si="5"/>
        <v>1.1235955056179776</v>
      </c>
      <c r="I27" s="104">
        <f t="shared" si="5"/>
        <v>1.1235955056179776</v>
      </c>
      <c r="J27" s="104">
        <f t="shared" si="5"/>
        <v>1.1235955056179776</v>
      </c>
      <c r="K27" s="104">
        <f t="shared" si="5"/>
        <v>1.1235955056179776</v>
      </c>
      <c r="L27" s="104">
        <f t="shared" si="5"/>
        <v>1.1235955056179776</v>
      </c>
      <c r="M27" s="104">
        <f t="shared" si="5"/>
        <v>1.1235955056179776</v>
      </c>
      <c r="N27" s="104">
        <f t="shared" si="5"/>
        <v>1.0493179433368311</v>
      </c>
      <c r="O27" s="104">
        <f t="shared" si="5"/>
        <v>1.1312217194570136</v>
      </c>
      <c r="P27" s="104">
        <f t="shared" si="5"/>
        <v>1.1312217194570136</v>
      </c>
      <c r="Q27" s="104">
        <f t="shared" si="5"/>
        <v>1.1312217194570136</v>
      </c>
      <c r="R27" s="104"/>
      <c r="S27" s="104">
        <f t="shared" si="5"/>
        <v>1.1299435028248588</v>
      </c>
      <c r="T27" s="104">
        <f t="shared" si="5"/>
        <v>4.2194092827004219</v>
      </c>
      <c r="U27" s="159"/>
    </row>
    <row r="28" spans="2:21" s="4" customFormat="1" ht="24" customHeight="1" x14ac:dyDescent="0.25">
      <c r="B28" s="129"/>
      <c r="C28" s="138"/>
      <c r="D28" s="155"/>
      <c r="E28" s="46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373.9882166196918</v>
      </c>
      <c r="G29" s="106">
        <f t="shared" ref="G29:T29" si="6">G24*G27</f>
        <v>110.19295668258776</v>
      </c>
      <c r="H29" s="106">
        <f t="shared" si="6"/>
        <v>16.69590252766481</v>
      </c>
      <c r="I29" s="106">
        <f t="shared" si="6"/>
        <v>25.043853791497217</v>
      </c>
      <c r="J29" s="106">
        <f t="shared" si="6"/>
        <v>63.444429605126288</v>
      </c>
      <c r="K29" s="106">
        <f t="shared" si="6"/>
        <v>8.3479512638324049</v>
      </c>
      <c r="L29" s="106">
        <f t="shared" si="6"/>
        <v>10.017541516598888</v>
      </c>
      <c r="M29" s="106">
        <f t="shared" si="6"/>
        <v>607.73085200699916</v>
      </c>
      <c r="N29" s="106">
        <f t="shared" si="6"/>
        <v>694.61967832062328</v>
      </c>
      <c r="O29" s="106">
        <f t="shared" si="6"/>
        <v>37.309731097948152</v>
      </c>
      <c r="P29" s="106">
        <f t="shared" si="6"/>
        <v>0</v>
      </c>
      <c r="Q29" s="106">
        <f t="shared" si="6"/>
        <v>37.309731097948152</v>
      </c>
      <c r="R29" s="105">
        <f>SUM(M29,N29,Q29)</f>
        <v>1339.6602614255705</v>
      </c>
      <c r="S29" s="106">
        <f t="shared" si="6"/>
        <v>3104.4961169325697</v>
      </c>
      <c r="T29" s="106">
        <f t="shared" si="6"/>
        <v>13.515508439087524</v>
      </c>
      <c r="U29" s="156">
        <f>SUM(R29:T30)</f>
        <v>4457.6718867972277</v>
      </c>
    </row>
    <row r="30" spans="2:21" s="4" customFormat="1" ht="24" customHeight="1" x14ac:dyDescent="0.25">
      <c r="B30" s="129"/>
      <c r="C30" s="138"/>
      <c r="D30" s="155"/>
      <c r="E30" s="4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46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U14" sqref="U14:U15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70" t="s">
        <v>76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2"/>
      <c r="U2" s="173"/>
    </row>
    <row r="3" spans="2:21" s="3" customFormat="1" ht="24" customHeight="1" thickBot="1" x14ac:dyDescent="0.3">
      <c r="B3" s="118" t="s">
        <v>0</v>
      </c>
      <c r="C3" s="80"/>
      <c r="D3" s="123" t="s">
        <v>63</v>
      </c>
      <c r="E3" s="124"/>
      <c r="F3" s="78" t="s">
        <v>13</v>
      </c>
      <c r="G3" s="79"/>
      <c r="H3" s="79"/>
      <c r="I3" s="80"/>
      <c r="J3" s="87" t="s">
        <v>74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9"/>
    </row>
    <row r="4" spans="2:21" s="3" customFormat="1" ht="24" customHeight="1" x14ac:dyDescent="0.25">
      <c r="B4" s="5" t="s">
        <v>1</v>
      </c>
      <c r="C4" s="6"/>
      <c r="D4" s="125">
        <v>43878</v>
      </c>
      <c r="E4" s="126"/>
      <c r="F4" s="81" t="s">
        <v>14</v>
      </c>
      <c r="G4" s="82"/>
      <c r="H4" s="82"/>
      <c r="I4" s="83"/>
      <c r="J4" s="90" t="s">
        <v>75</v>
      </c>
      <c r="K4" s="91"/>
      <c r="L4" s="91"/>
      <c r="M4" s="91"/>
      <c r="N4" s="91"/>
      <c r="O4" s="91"/>
      <c r="P4" s="91"/>
      <c r="Q4" s="91"/>
      <c r="R4" s="91"/>
      <c r="S4" s="91"/>
      <c r="T4" s="91"/>
      <c r="U4" s="92"/>
    </row>
    <row r="5" spans="2:21" s="3" customFormat="1" ht="24" customHeight="1" x14ac:dyDescent="0.25">
      <c r="B5" s="7" t="s">
        <v>2</v>
      </c>
      <c r="C5" s="8"/>
      <c r="D5" s="177" t="s">
        <v>79</v>
      </c>
      <c r="E5" s="178"/>
      <c r="F5" s="84" t="s">
        <v>15</v>
      </c>
      <c r="G5" s="85"/>
      <c r="H5" s="85"/>
      <c r="I5" s="86"/>
      <c r="J5" s="93" t="s">
        <v>78</v>
      </c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2:21" s="3" customFormat="1" ht="24" customHeight="1" thickBot="1" x14ac:dyDescent="0.3">
      <c r="B6" s="9" t="s">
        <v>3</v>
      </c>
      <c r="C6" s="10"/>
      <c r="D6" s="174" t="s">
        <v>65</v>
      </c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5"/>
      <c r="U6" s="176"/>
    </row>
    <row r="7" spans="2:21" s="3" customFormat="1" ht="24" customHeight="1" thickBot="1" x14ac:dyDescent="0.3">
      <c r="B7" s="11" t="s">
        <v>4</v>
      </c>
      <c r="C7" s="12"/>
      <c r="D7" s="179"/>
      <c r="E7" s="180"/>
      <c r="F7" s="78" t="s">
        <v>16</v>
      </c>
      <c r="G7" s="79"/>
      <c r="H7" s="79"/>
      <c r="I7" s="80"/>
      <c r="J7" s="96">
        <v>43879</v>
      </c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</row>
    <row r="8" spans="2:21" s="3" customFormat="1" ht="24" customHeight="1" x14ac:dyDescent="0.25">
      <c r="B8" s="53">
        <v>1</v>
      </c>
      <c r="C8" s="186" t="s">
        <v>6</v>
      </c>
      <c r="D8" s="187"/>
      <c r="E8" s="188"/>
      <c r="F8" s="160" t="s">
        <v>70</v>
      </c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162"/>
    </row>
    <row r="9" spans="2:21" s="3" customFormat="1" ht="24" customHeight="1" x14ac:dyDescent="0.25">
      <c r="B9" s="47">
        <v>2</v>
      </c>
      <c r="C9" s="116" t="s">
        <v>7</v>
      </c>
      <c r="D9" s="117"/>
      <c r="E9" s="13" t="s">
        <v>39</v>
      </c>
      <c r="F9" s="163" t="s">
        <v>71</v>
      </c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4"/>
      <c r="U9" s="165"/>
    </row>
    <row r="10" spans="2:21" s="3" customFormat="1" ht="24" customHeight="1" x14ac:dyDescent="0.25">
      <c r="B10" s="47">
        <v>3</v>
      </c>
      <c r="C10" s="116" t="s">
        <v>8</v>
      </c>
      <c r="D10" s="185"/>
      <c r="E10" s="117"/>
      <c r="F10" s="163" t="s">
        <v>71</v>
      </c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165"/>
    </row>
    <row r="11" spans="2:21" s="3" customFormat="1" ht="24" customHeight="1" thickBot="1" x14ac:dyDescent="0.3">
      <c r="B11" s="48">
        <v>4</v>
      </c>
      <c r="C11" s="182" t="s">
        <v>9</v>
      </c>
      <c r="D11" s="183"/>
      <c r="E11" s="184"/>
      <c r="F11" s="166" t="s">
        <v>72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7"/>
      <c r="U11" s="168"/>
    </row>
    <row r="12" spans="2:21" s="3" customFormat="1" ht="18" customHeight="1" x14ac:dyDescent="0.25">
      <c r="B12" s="119"/>
      <c r="C12" s="73"/>
      <c r="D12" s="73"/>
      <c r="E12" s="74"/>
      <c r="F12" s="142" t="s">
        <v>19</v>
      </c>
      <c r="G12" s="143"/>
      <c r="H12" s="143"/>
      <c r="I12" s="143"/>
      <c r="J12" s="143"/>
      <c r="K12" s="143"/>
      <c r="L12" s="144"/>
      <c r="M12" s="52" t="s">
        <v>19</v>
      </c>
      <c r="N12" s="19" t="s">
        <v>21</v>
      </c>
      <c r="O12" s="142" t="s">
        <v>20</v>
      </c>
      <c r="P12" s="144"/>
      <c r="Q12" s="51" t="s">
        <v>20</v>
      </c>
      <c r="R12" s="50" t="s">
        <v>61</v>
      </c>
      <c r="S12" s="107" t="s">
        <v>17</v>
      </c>
      <c r="T12" s="107" t="s">
        <v>18</v>
      </c>
      <c r="U12" s="189" t="s">
        <v>73</v>
      </c>
    </row>
    <row r="13" spans="2:21" s="3" customFormat="1" ht="18" customHeight="1" x14ac:dyDescent="0.25">
      <c r="B13" s="120"/>
      <c r="C13" s="76"/>
      <c r="D13" s="76"/>
      <c r="E13" s="77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69</v>
      </c>
      <c r="N13" s="13" t="s">
        <v>60</v>
      </c>
      <c r="O13" s="13" t="s">
        <v>20</v>
      </c>
      <c r="P13" s="13" t="s">
        <v>59</v>
      </c>
      <c r="Q13" s="25" t="s">
        <v>69</v>
      </c>
      <c r="R13" s="25" t="s">
        <v>62</v>
      </c>
      <c r="S13" s="108"/>
      <c r="T13" s="108"/>
      <c r="U13" s="190"/>
    </row>
    <row r="14" spans="2:21" s="4" customFormat="1" ht="24" customHeight="1" x14ac:dyDescent="0.25">
      <c r="B14" s="129">
        <v>5</v>
      </c>
      <c r="C14" s="131" t="s">
        <v>10</v>
      </c>
      <c r="D14" s="132"/>
      <c r="E14" s="15" t="s">
        <v>40</v>
      </c>
      <c r="F14" s="99">
        <v>172</v>
      </c>
      <c r="G14" s="99">
        <v>54</v>
      </c>
      <c r="H14" s="99">
        <v>39</v>
      </c>
      <c r="I14" s="99">
        <v>7</v>
      </c>
      <c r="J14" s="99">
        <v>33</v>
      </c>
      <c r="K14" s="99">
        <v>9</v>
      </c>
      <c r="L14" s="99">
        <v>13</v>
      </c>
      <c r="M14" s="99">
        <f>SUM(F14:L15)</f>
        <v>327</v>
      </c>
      <c r="N14" s="99">
        <v>581</v>
      </c>
      <c r="O14" s="99">
        <v>14</v>
      </c>
      <c r="P14" s="99">
        <v>0</v>
      </c>
      <c r="Q14" s="99">
        <f>SUM(O14:P15)</f>
        <v>14</v>
      </c>
      <c r="R14" s="99">
        <f>SUM(M14,N14,Q14)</f>
        <v>922</v>
      </c>
      <c r="S14" s="181">
        <v>1600</v>
      </c>
      <c r="T14" s="99">
        <v>6</v>
      </c>
      <c r="U14" s="127">
        <f>SUM(R14:T15)</f>
        <v>2528</v>
      </c>
    </row>
    <row r="15" spans="2:21" s="4" customFormat="1" ht="24" customHeight="1" x14ac:dyDescent="0.25">
      <c r="B15" s="129"/>
      <c r="C15" s="138"/>
      <c r="D15" s="139"/>
      <c r="E15" s="46" t="s">
        <v>12</v>
      </c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81"/>
      <c r="T15" s="99"/>
      <c r="U15" s="127"/>
    </row>
    <row r="16" spans="2:21" s="4" customFormat="1" ht="24" customHeight="1" x14ac:dyDescent="0.25">
      <c r="B16" s="47"/>
      <c r="C16" s="49"/>
      <c r="D16" s="27"/>
      <c r="E16" s="54" t="s">
        <v>66</v>
      </c>
      <c r="F16" s="58">
        <f>6.72+7.61+7.9+7.81+7.25+6.65+5.73+4.69</f>
        <v>54.36</v>
      </c>
      <c r="G16" s="64">
        <f t="shared" ref="G16:L16" si="0">6.72+7.61+7.9+7.81+7.25+6.65+5.73+4.69</f>
        <v>54.36</v>
      </c>
      <c r="H16" s="64">
        <f t="shared" si="0"/>
        <v>54.36</v>
      </c>
      <c r="I16" s="64">
        <f t="shared" si="0"/>
        <v>54.36</v>
      </c>
      <c r="J16" s="64">
        <f t="shared" si="0"/>
        <v>54.36</v>
      </c>
      <c r="K16" s="64">
        <f t="shared" si="0"/>
        <v>54.36</v>
      </c>
      <c r="L16" s="64">
        <f t="shared" si="0"/>
        <v>54.36</v>
      </c>
      <c r="M16" s="64">
        <f>6.72+7.61+7.9+7.81+7.25+6.65+5.73+4.69</f>
        <v>54.36</v>
      </c>
      <c r="N16" s="58">
        <f>5.49+6.07+6.47+6.67+6.53+6.33+6.06+5.45</f>
        <v>49.070000000000007</v>
      </c>
      <c r="O16" s="58">
        <f>7.48+6.34+5.82+5.27+6.74+8.18+6.67+6.23</f>
        <v>52.730000000000004</v>
      </c>
      <c r="P16" s="64">
        <f>7.48+6.34+5.82+5.27+6.74+8.18+6.67+6.23</f>
        <v>52.730000000000004</v>
      </c>
      <c r="Q16" s="64">
        <f>7.48+6.34+5.82+5.27+6.74+8.18+6.67+6.23</f>
        <v>52.730000000000004</v>
      </c>
      <c r="R16" s="58"/>
      <c r="S16" s="57">
        <f>6.84+6.64+6.18+5.86+6.6+7.59+8.12+7.68</f>
        <v>55.509999999999991</v>
      </c>
      <c r="T16" s="58">
        <f>7.09+7.54+6.11+5.38+6.47+7.69+7.61+7.17</f>
        <v>55.059999999999995</v>
      </c>
      <c r="U16" s="55"/>
    </row>
    <row r="17" spans="2:21" s="4" customFormat="1" ht="24" customHeight="1" x14ac:dyDescent="0.25">
      <c r="B17" s="129">
        <v>6</v>
      </c>
      <c r="C17" s="131" t="s">
        <v>11</v>
      </c>
      <c r="D17" s="154"/>
      <c r="E17" s="16" t="s">
        <v>41</v>
      </c>
      <c r="F17" s="110">
        <f t="shared" ref="F17:Q17" si="1">100/F16</f>
        <v>1.8395879323031641</v>
      </c>
      <c r="G17" s="110">
        <f t="shared" si="1"/>
        <v>1.8395879323031641</v>
      </c>
      <c r="H17" s="110">
        <f t="shared" si="1"/>
        <v>1.8395879323031641</v>
      </c>
      <c r="I17" s="110">
        <f t="shared" si="1"/>
        <v>1.8395879323031641</v>
      </c>
      <c r="J17" s="110">
        <f t="shared" si="1"/>
        <v>1.8395879323031641</v>
      </c>
      <c r="K17" s="110">
        <f t="shared" si="1"/>
        <v>1.8395879323031641</v>
      </c>
      <c r="L17" s="110">
        <f t="shared" si="1"/>
        <v>1.8395879323031641</v>
      </c>
      <c r="M17" s="110">
        <f t="shared" si="1"/>
        <v>1.8395879323031641</v>
      </c>
      <c r="N17" s="110">
        <f t="shared" si="1"/>
        <v>2.037905033625433</v>
      </c>
      <c r="O17" s="110">
        <f t="shared" si="1"/>
        <v>1.8964536317087046</v>
      </c>
      <c r="P17" s="110">
        <f t="shared" si="1"/>
        <v>1.8964536317087046</v>
      </c>
      <c r="Q17" s="110">
        <f t="shared" si="1"/>
        <v>1.8964536317087046</v>
      </c>
      <c r="R17" s="100"/>
      <c r="S17" s="110">
        <f>100/S16</f>
        <v>1.8014772113132771</v>
      </c>
      <c r="T17" s="110">
        <f>100/T16</f>
        <v>1.8162005085361426</v>
      </c>
      <c r="U17" s="169"/>
    </row>
    <row r="18" spans="2:21" s="4" customFormat="1" ht="24" customHeight="1" x14ac:dyDescent="0.25">
      <c r="B18" s="129"/>
      <c r="C18" s="138"/>
      <c r="D18" s="155"/>
      <c r="E18" s="54" t="s">
        <v>22</v>
      </c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00"/>
      <c r="S18" s="110"/>
      <c r="T18" s="110"/>
      <c r="U18" s="169"/>
    </row>
    <row r="19" spans="2:21" s="4" customFormat="1" ht="24" customHeight="1" x14ac:dyDescent="0.25">
      <c r="B19" s="129">
        <v>7</v>
      </c>
      <c r="C19" s="131" t="s">
        <v>23</v>
      </c>
      <c r="D19" s="154"/>
      <c r="E19" s="15" t="s">
        <v>42</v>
      </c>
      <c r="F19" s="109">
        <f t="shared" ref="F19:Q19" si="2">F14*F17</f>
        <v>316.40912435614422</v>
      </c>
      <c r="G19" s="109">
        <f t="shared" si="2"/>
        <v>99.337748344370866</v>
      </c>
      <c r="H19" s="109">
        <f t="shared" si="2"/>
        <v>71.743929359823397</v>
      </c>
      <c r="I19" s="109">
        <f t="shared" si="2"/>
        <v>12.877115526122148</v>
      </c>
      <c r="J19" s="109">
        <f t="shared" si="2"/>
        <v>60.706401766004412</v>
      </c>
      <c r="K19" s="109">
        <f t="shared" si="2"/>
        <v>16.556291390728475</v>
      </c>
      <c r="L19" s="109">
        <f t="shared" si="2"/>
        <v>23.914643119941132</v>
      </c>
      <c r="M19" s="109">
        <f t="shared" si="2"/>
        <v>601.54525386313469</v>
      </c>
      <c r="N19" s="109">
        <f t="shared" si="2"/>
        <v>1184.0228245363764</v>
      </c>
      <c r="O19" s="109">
        <f t="shared" si="2"/>
        <v>26.550350843921866</v>
      </c>
      <c r="P19" s="109">
        <f t="shared" si="2"/>
        <v>0</v>
      </c>
      <c r="Q19" s="109">
        <f t="shared" si="2"/>
        <v>26.550350843921866</v>
      </c>
      <c r="R19" s="101">
        <f>SUM(M19,N19,Q19)</f>
        <v>1812.1184292434332</v>
      </c>
      <c r="S19" s="109">
        <f>S14*S17</f>
        <v>2882.3635381012432</v>
      </c>
      <c r="T19" s="109">
        <f>T14*T17</f>
        <v>10.897203051216856</v>
      </c>
      <c r="U19" s="158">
        <f>SUM(R19:T20)</f>
        <v>4705.3791703958932</v>
      </c>
    </row>
    <row r="20" spans="2:21" s="4" customFormat="1" ht="24" customHeight="1" x14ac:dyDescent="0.25">
      <c r="B20" s="129"/>
      <c r="C20" s="138"/>
      <c r="D20" s="155"/>
      <c r="E20" s="46" t="s">
        <v>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1"/>
      <c r="S20" s="109"/>
      <c r="T20" s="109"/>
      <c r="U20" s="158"/>
    </row>
    <row r="21" spans="2:21" s="4" customFormat="1" ht="24" customHeight="1" x14ac:dyDescent="0.25">
      <c r="B21" s="47"/>
      <c r="C21" s="49"/>
      <c r="D21" s="27"/>
      <c r="E21" s="54" t="s">
        <v>67</v>
      </c>
      <c r="F21" s="57">
        <v>121.7</v>
      </c>
      <c r="G21" s="57">
        <v>121.7</v>
      </c>
      <c r="H21" s="57">
        <v>121.7</v>
      </c>
      <c r="I21" s="57">
        <v>121.7</v>
      </c>
      <c r="J21" s="57">
        <v>121.7</v>
      </c>
      <c r="K21" s="57">
        <v>121.7</v>
      </c>
      <c r="L21" s="57">
        <v>121.7</v>
      </c>
      <c r="M21" s="57">
        <v>121.7</v>
      </c>
      <c r="N21" s="57">
        <v>131.5</v>
      </c>
      <c r="O21" s="57">
        <v>117.1</v>
      </c>
      <c r="P21" s="57">
        <v>117.1</v>
      </c>
      <c r="Q21" s="57">
        <v>117.1</v>
      </c>
      <c r="R21" s="57"/>
      <c r="S21" s="57">
        <v>102.4</v>
      </c>
      <c r="T21" s="57">
        <v>104.3</v>
      </c>
      <c r="U21" s="56"/>
    </row>
    <row r="22" spans="2:21" s="4" customFormat="1" ht="24" customHeight="1" x14ac:dyDescent="0.25">
      <c r="B22" s="129">
        <v>8</v>
      </c>
      <c r="C22" s="131" t="s">
        <v>25</v>
      </c>
      <c r="D22" s="154"/>
      <c r="E22" s="16" t="s">
        <v>43</v>
      </c>
      <c r="F22" s="104">
        <f>100/F21</f>
        <v>0.82169268693508624</v>
      </c>
      <c r="G22" s="104">
        <f>100/G21</f>
        <v>0.82169268693508624</v>
      </c>
      <c r="H22" s="104">
        <f t="shared" ref="H22:T22" si="3">100/H21</f>
        <v>0.82169268693508624</v>
      </c>
      <c r="I22" s="104">
        <f t="shared" si="3"/>
        <v>0.82169268693508624</v>
      </c>
      <c r="J22" s="104">
        <f t="shared" si="3"/>
        <v>0.82169268693508624</v>
      </c>
      <c r="K22" s="104">
        <f t="shared" si="3"/>
        <v>0.82169268693508624</v>
      </c>
      <c r="L22" s="104">
        <f t="shared" si="3"/>
        <v>0.82169268693508624</v>
      </c>
      <c r="M22" s="104">
        <f t="shared" si="3"/>
        <v>0.82169268693508624</v>
      </c>
      <c r="N22" s="104">
        <f t="shared" si="3"/>
        <v>0.76045627376425851</v>
      </c>
      <c r="O22" s="104">
        <f t="shared" si="3"/>
        <v>0.8539709649871905</v>
      </c>
      <c r="P22" s="104">
        <f t="shared" si="3"/>
        <v>0.8539709649871905</v>
      </c>
      <c r="Q22" s="104">
        <f t="shared" si="3"/>
        <v>0.8539709649871905</v>
      </c>
      <c r="R22" s="102"/>
      <c r="S22" s="104">
        <f t="shared" si="3"/>
        <v>0.9765625</v>
      </c>
      <c r="T22" s="104">
        <f t="shared" si="3"/>
        <v>0.95877277085330781</v>
      </c>
      <c r="U22" s="159"/>
    </row>
    <row r="23" spans="2:21" s="4" customFormat="1" ht="24" customHeight="1" x14ac:dyDescent="0.25">
      <c r="B23" s="129"/>
      <c r="C23" s="138"/>
      <c r="D23" s="155"/>
      <c r="E23" s="46" t="s">
        <v>22</v>
      </c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2"/>
      <c r="S23" s="104"/>
      <c r="T23" s="104"/>
      <c r="U23" s="159"/>
    </row>
    <row r="24" spans="2:21" s="4" customFormat="1" ht="24" customHeight="1" x14ac:dyDescent="0.25">
      <c r="B24" s="129">
        <v>9</v>
      </c>
      <c r="C24" s="131" t="s">
        <v>26</v>
      </c>
      <c r="D24" s="154"/>
      <c r="E24" s="15" t="s">
        <v>44</v>
      </c>
      <c r="F24" s="65">
        <f>F19*F22</f>
        <v>259.99106356297796</v>
      </c>
      <c r="G24" s="65">
        <f>G19*G22</f>
        <v>81.625101351167515</v>
      </c>
      <c r="H24" s="65">
        <f t="shared" ref="H24:T24" si="4">H19*H22</f>
        <v>58.951462086954308</v>
      </c>
      <c r="I24" s="65">
        <f t="shared" si="4"/>
        <v>10.581031656632824</v>
      </c>
      <c r="J24" s="65">
        <f t="shared" si="4"/>
        <v>49.882006381269029</v>
      </c>
      <c r="K24" s="65">
        <f t="shared" si="4"/>
        <v>13.604183558527916</v>
      </c>
      <c r="L24" s="65">
        <f t="shared" si="4"/>
        <v>19.650487362318103</v>
      </c>
      <c r="M24" s="65">
        <f t="shared" si="4"/>
        <v>494.28533595984771</v>
      </c>
      <c r="N24" s="65">
        <f t="shared" si="4"/>
        <v>900.39758519876534</v>
      </c>
      <c r="O24" s="65">
        <f t="shared" si="4"/>
        <v>22.673228730932422</v>
      </c>
      <c r="P24" s="65">
        <f t="shared" si="4"/>
        <v>0</v>
      </c>
      <c r="Q24" s="65">
        <f t="shared" si="4"/>
        <v>22.673228730932422</v>
      </c>
      <c r="R24" s="103">
        <f>SUM(M24,N24,Q24)</f>
        <v>1417.3561498895453</v>
      </c>
      <c r="S24" s="65">
        <f t="shared" si="4"/>
        <v>2814.8081426769954</v>
      </c>
      <c r="T24" s="65">
        <f t="shared" si="4"/>
        <v>10.447941563966305</v>
      </c>
      <c r="U24" s="157">
        <f>SUM(R24:T25)</f>
        <v>4242.6122341305072</v>
      </c>
    </row>
    <row r="25" spans="2:21" s="4" customFormat="1" ht="24" customHeight="1" x14ac:dyDescent="0.25">
      <c r="B25" s="129"/>
      <c r="C25" s="138"/>
      <c r="D25" s="155"/>
      <c r="E25" s="46" t="s">
        <v>24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103"/>
      <c r="S25" s="65"/>
      <c r="T25" s="65"/>
      <c r="U25" s="157"/>
    </row>
    <row r="26" spans="2:21" s="4" customFormat="1" ht="24" customHeight="1" x14ac:dyDescent="0.25">
      <c r="B26" s="47"/>
      <c r="C26" s="49"/>
      <c r="D26" s="27"/>
      <c r="E26" s="54" t="s">
        <v>68</v>
      </c>
      <c r="F26" s="58">
        <v>89</v>
      </c>
      <c r="G26" s="64">
        <v>89</v>
      </c>
      <c r="H26" s="64">
        <v>89</v>
      </c>
      <c r="I26" s="64">
        <v>89</v>
      </c>
      <c r="J26" s="64">
        <v>89</v>
      </c>
      <c r="K26" s="64">
        <v>89</v>
      </c>
      <c r="L26" s="64">
        <v>89</v>
      </c>
      <c r="M26" s="64">
        <v>89</v>
      </c>
      <c r="N26" s="58">
        <v>95.3</v>
      </c>
      <c r="O26" s="58">
        <v>88.4</v>
      </c>
      <c r="P26" s="58">
        <v>88.4</v>
      </c>
      <c r="Q26" s="58">
        <v>88.4</v>
      </c>
      <c r="R26" s="58"/>
      <c r="S26" s="57">
        <v>88.5</v>
      </c>
      <c r="T26" s="58">
        <v>23.7</v>
      </c>
      <c r="U26" s="55"/>
    </row>
    <row r="27" spans="2:21" s="4" customFormat="1" ht="24" customHeight="1" x14ac:dyDescent="0.25">
      <c r="B27" s="129">
        <v>10</v>
      </c>
      <c r="C27" s="131" t="s">
        <v>27</v>
      </c>
      <c r="D27" s="154"/>
      <c r="E27" s="15" t="s">
        <v>45</v>
      </c>
      <c r="F27" s="104">
        <f>100/F26</f>
        <v>1.1235955056179776</v>
      </c>
      <c r="G27" s="104">
        <f t="shared" ref="G27:T27" si="5">100/G26</f>
        <v>1.1235955056179776</v>
      </c>
      <c r="H27" s="104">
        <f t="shared" si="5"/>
        <v>1.1235955056179776</v>
      </c>
      <c r="I27" s="104">
        <f t="shared" si="5"/>
        <v>1.1235955056179776</v>
      </c>
      <c r="J27" s="104">
        <f t="shared" si="5"/>
        <v>1.1235955056179776</v>
      </c>
      <c r="K27" s="104">
        <f t="shared" si="5"/>
        <v>1.1235955056179776</v>
      </c>
      <c r="L27" s="104">
        <f t="shared" si="5"/>
        <v>1.1235955056179776</v>
      </c>
      <c r="M27" s="104">
        <f t="shared" si="5"/>
        <v>1.1235955056179776</v>
      </c>
      <c r="N27" s="104">
        <f t="shared" si="5"/>
        <v>1.0493179433368311</v>
      </c>
      <c r="O27" s="104">
        <f t="shared" si="5"/>
        <v>1.1312217194570136</v>
      </c>
      <c r="P27" s="104">
        <f t="shared" si="5"/>
        <v>1.1312217194570136</v>
      </c>
      <c r="Q27" s="104">
        <f t="shared" si="5"/>
        <v>1.1312217194570136</v>
      </c>
      <c r="R27" s="104"/>
      <c r="S27" s="104">
        <f t="shared" si="5"/>
        <v>1.1299435028248588</v>
      </c>
      <c r="T27" s="104">
        <f t="shared" si="5"/>
        <v>4.2194092827004219</v>
      </c>
      <c r="U27" s="159"/>
    </row>
    <row r="28" spans="2:21" s="4" customFormat="1" ht="24" customHeight="1" x14ac:dyDescent="0.25">
      <c r="B28" s="129"/>
      <c r="C28" s="138"/>
      <c r="D28" s="155"/>
      <c r="E28" s="46" t="s">
        <v>22</v>
      </c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59"/>
    </row>
    <row r="29" spans="2:21" s="4" customFormat="1" ht="24" customHeight="1" x14ac:dyDescent="0.25">
      <c r="B29" s="129">
        <v>11</v>
      </c>
      <c r="C29" s="131" t="s">
        <v>28</v>
      </c>
      <c r="D29" s="154"/>
      <c r="E29" s="15" t="s">
        <v>29</v>
      </c>
      <c r="F29" s="106">
        <f>F24*F27</f>
        <v>292.12479052019995</v>
      </c>
      <c r="G29" s="106">
        <f t="shared" ref="G29:T29" si="6">G24*G27</f>
        <v>91.713597023783734</v>
      </c>
      <c r="H29" s="106">
        <f t="shared" si="6"/>
        <v>66.237597850510468</v>
      </c>
      <c r="I29" s="106">
        <f t="shared" si="6"/>
        <v>11.888799614194186</v>
      </c>
      <c r="J29" s="106">
        <f t="shared" si="6"/>
        <v>56.047198181201161</v>
      </c>
      <c r="K29" s="106">
        <f t="shared" si="6"/>
        <v>15.285599503963953</v>
      </c>
      <c r="L29" s="106">
        <f t="shared" si="6"/>
        <v>22.079199283503488</v>
      </c>
      <c r="M29" s="106">
        <f t="shared" si="6"/>
        <v>555.37678197735704</v>
      </c>
      <c r="N29" s="106">
        <f t="shared" si="6"/>
        <v>944.80334228621768</v>
      </c>
      <c r="O29" s="106">
        <f t="shared" si="6"/>
        <v>25.648448790647535</v>
      </c>
      <c r="P29" s="106">
        <f t="shared" si="6"/>
        <v>0</v>
      </c>
      <c r="Q29" s="106">
        <f t="shared" si="6"/>
        <v>25.648448790647535</v>
      </c>
      <c r="R29" s="105">
        <f>SUM(M29,N29,Q29)</f>
        <v>1525.8285730542223</v>
      </c>
      <c r="S29" s="106">
        <f t="shared" si="6"/>
        <v>3180.5741725163789</v>
      </c>
      <c r="T29" s="106">
        <f t="shared" si="6"/>
        <v>44.084141620110991</v>
      </c>
      <c r="U29" s="156">
        <f>SUM(R29:T30)</f>
        <v>4750.486887190712</v>
      </c>
    </row>
    <row r="30" spans="2:21" s="4" customFormat="1" ht="24" customHeight="1" x14ac:dyDescent="0.25">
      <c r="B30" s="129"/>
      <c r="C30" s="138"/>
      <c r="D30" s="155"/>
      <c r="E30" s="46" t="s">
        <v>24</v>
      </c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5"/>
      <c r="S30" s="106"/>
      <c r="T30" s="106"/>
      <c r="U30" s="156"/>
    </row>
    <row r="31" spans="2:21" s="4" customFormat="1" ht="24" customHeight="1" x14ac:dyDescent="0.25">
      <c r="B31" s="129">
        <v>12</v>
      </c>
      <c r="C31" s="131" t="s">
        <v>30</v>
      </c>
      <c r="D31" s="132"/>
      <c r="E31" s="150" t="s">
        <v>31</v>
      </c>
      <c r="F31" s="66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152"/>
    </row>
    <row r="32" spans="2:21" s="4" customFormat="1" ht="24" customHeight="1" thickBot="1" x14ac:dyDescent="0.3">
      <c r="B32" s="130"/>
      <c r="C32" s="133"/>
      <c r="D32" s="134"/>
      <c r="E32" s="151"/>
      <c r="F32" s="69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153"/>
    </row>
    <row r="33" spans="2:21" s="4" customFormat="1" ht="24" customHeight="1" x14ac:dyDescent="0.25">
      <c r="B33" s="145">
        <v>13</v>
      </c>
      <c r="C33" s="146" t="s">
        <v>32</v>
      </c>
      <c r="D33" s="147"/>
      <c r="E33" s="19" t="s">
        <v>46</v>
      </c>
      <c r="F33" s="14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149"/>
      <c r="T33" s="149"/>
      <c r="U33" s="148"/>
    </row>
    <row r="34" spans="2:21" s="4" customFormat="1" ht="24" customHeight="1" x14ac:dyDescent="0.25">
      <c r="B34" s="129"/>
      <c r="C34" s="138"/>
      <c r="D34" s="139"/>
      <c r="E34" s="13" t="s">
        <v>22</v>
      </c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127"/>
    </row>
    <row r="35" spans="2:21" s="4" customFormat="1" ht="24" customHeight="1" x14ac:dyDescent="0.25">
      <c r="B35" s="129">
        <v>14</v>
      </c>
      <c r="C35" s="131" t="s">
        <v>33</v>
      </c>
      <c r="D35" s="132"/>
      <c r="E35" s="13" t="s">
        <v>47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127"/>
    </row>
    <row r="36" spans="2:21" s="4" customFormat="1" ht="24" customHeight="1" thickBot="1" x14ac:dyDescent="0.3">
      <c r="B36" s="130"/>
      <c r="C36" s="133"/>
      <c r="D36" s="134"/>
      <c r="E36" s="21" t="s">
        <v>12</v>
      </c>
      <c r="F36" s="141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141"/>
      <c r="T36" s="141"/>
      <c r="U36" s="128"/>
    </row>
    <row r="37" spans="2:21" s="4" customFormat="1" ht="24" customHeight="1" x14ac:dyDescent="0.25">
      <c r="B37" s="145">
        <v>15</v>
      </c>
      <c r="C37" s="146" t="s">
        <v>34</v>
      </c>
      <c r="D37" s="147"/>
      <c r="E37" s="19" t="s">
        <v>48</v>
      </c>
      <c r="F37" s="72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4"/>
      <c r="U37" s="148"/>
    </row>
    <row r="38" spans="2:21" s="4" customFormat="1" ht="24" customHeight="1" x14ac:dyDescent="0.25">
      <c r="B38" s="129"/>
      <c r="C38" s="138"/>
      <c r="D38" s="139"/>
      <c r="E38" s="13" t="s">
        <v>22</v>
      </c>
      <c r="F38" s="75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7"/>
      <c r="U38" s="127"/>
    </row>
    <row r="39" spans="2:21" s="4" customFormat="1" ht="24" customHeight="1" x14ac:dyDescent="0.25">
      <c r="B39" s="129">
        <v>16</v>
      </c>
      <c r="C39" s="131" t="s">
        <v>35</v>
      </c>
      <c r="D39" s="132"/>
      <c r="E39" s="13" t="s">
        <v>49</v>
      </c>
      <c r="F39" s="66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8"/>
      <c r="U39" s="127"/>
    </row>
    <row r="40" spans="2:21" s="4" customFormat="1" ht="24" customHeight="1" thickBot="1" x14ac:dyDescent="0.3">
      <c r="B40" s="130"/>
      <c r="C40" s="133"/>
      <c r="D40" s="134"/>
      <c r="E40" s="21" t="s">
        <v>36</v>
      </c>
      <c r="F40" s="69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1"/>
      <c r="U40" s="128"/>
    </row>
    <row r="41" spans="2:21" s="4" customFormat="1" ht="24" customHeight="1" x14ac:dyDescent="0.25">
      <c r="B41" s="135">
        <v>17</v>
      </c>
      <c r="C41" s="136" t="s">
        <v>37</v>
      </c>
      <c r="D41" s="137"/>
      <c r="E41" s="46" t="s">
        <v>50</v>
      </c>
      <c r="F41" s="72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4"/>
      <c r="U41" s="140"/>
    </row>
    <row r="42" spans="2:21" s="4" customFormat="1" ht="24" customHeight="1" x14ac:dyDescent="0.25">
      <c r="B42" s="129"/>
      <c r="C42" s="138"/>
      <c r="D42" s="139"/>
      <c r="E42" s="13" t="s">
        <v>22</v>
      </c>
      <c r="F42" s="75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7"/>
      <c r="U42" s="127"/>
    </row>
    <row r="43" spans="2:21" s="4" customFormat="1" ht="24" customHeight="1" x14ac:dyDescent="0.25">
      <c r="B43" s="129">
        <v>18</v>
      </c>
      <c r="C43" s="131" t="s">
        <v>38</v>
      </c>
      <c r="D43" s="132"/>
      <c r="E43" s="13" t="s">
        <v>51</v>
      </c>
      <c r="F43" s="66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8"/>
      <c r="U43" s="127"/>
    </row>
    <row r="44" spans="2:21" s="4" customFormat="1" ht="24" customHeight="1" thickBot="1" x14ac:dyDescent="0.3">
      <c r="B44" s="130"/>
      <c r="C44" s="133"/>
      <c r="D44" s="134"/>
      <c r="E44" s="21" t="s">
        <v>36</v>
      </c>
      <c r="F44" s="69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1"/>
      <c r="U44" s="128"/>
    </row>
    <row r="45" spans="2:21" s="4" customFormat="1" ht="15" customHeight="1" x14ac:dyDescent="0.25">
      <c r="B45" s="111" t="s">
        <v>5</v>
      </c>
      <c r="C45" s="112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2"/>
    </row>
    <row r="46" spans="2:21" s="4" customFormat="1" ht="48" customHeight="1" thickBot="1" x14ac:dyDescent="0.3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10.1.2020</vt:lpstr>
      <vt:lpstr>20.1.2020</vt:lpstr>
      <vt:lpstr>7.2.2020</vt:lpstr>
      <vt:lpstr>17.2.2020</vt:lpstr>
      <vt:lpstr>'10.1.2020'!Oblast_tisku</vt:lpstr>
      <vt:lpstr>'17.2.2020'!Oblast_tisku</vt:lpstr>
      <vt:lpstr>'20.1.2020'!Oblast_tisku</vt:lpstr>
      <vt:lpstr>'7.2.2020'!Oblast_tisku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2019-09-16T13:17:25Z</cp:lastPrinted>
  <dcterms:created xsi:type="dcterms:W3CDTF">2019-09-10T08:33:34Z</dcterms:created>
  <dcterms:modified xsi:type="dcterms:W3CDTF">2020-02-18T08:28:40Z</dcterms:modified>
</cp:coreProperties>
</file>