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u\Sáčková\Sčítání dopravy\sčítání zima 2020\"/>
    </mc:Choice>
  </mc:AlternateContent>
  <bookViews>
    <workbookView xWindow="0" yWindow="0" windowWidth="28800" windowHeight="12435" activeTab="3"/>
  </bookViews>
  <sheets>
    <sheet name="10.1.2020" sheetId="1" r:id="rId1"/>
    <sheet name="20.1.2020" sheetId="2" r:id="rId2"/>
    <sheet name="7.2.2020" sheetId="3" r:id="rId3"/>
    <sheet name="17.2.2020" sheetId="4" r:id="rId4"/>
  </sheets>
  <definedNames>
    <definedName name="_xlnm.Print_Area" localSheetId="0">'10.1.2020'!$B$2:$U$46</definedName>
    <definedName name="_xlnm.Print_Area" localSheetId="3">'17.2.2020'!$B$2:$U$46</definedName>
    <definedName name="_xlnm.Print_Area" localSheetId="1">'20.1.2020'!$B$2:$U$46</definedName>
    <definedName name="_xlnm.Print_Area" localSheetId="2">'7.2.2020'!$B$2:$U$46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" i="3" l="1"/>
  <c r="T16" i="4" l="1"/>
  <c r="S16" i="4"/>
  <c r="Q16" i="4"/>
  <c r="P16" i="4"/>
  <c r="O16" i="4"/>
  <c r="N16" i="4"/>
  <c r="M16" i="4"/>
  <c r="L16" i="4"/>
  <c r="K16" i="4"/>
  <c r="J16" i="4"/>
  <c r="I16" i="4"/>
  <c r="H16" i="4"/>
  <c r="G16" i="4"/>
  <c r="F16" i="4"/>
  <c r="T16" i="3"/>
  <c r="S16" i="3"/>
  <c r="Q16" i="3"/>
  <c r="P16" i="3"/>
  <c r="O16" i="3"/>
  <c r="N16" i="3"/>
  <c r="M16" i="3"/>
  <c r="L16" i="3"/>
  <c r="K16" i="3"/>
  <c r="J16" i="3"/>
  <c r="I16" i="3"/>
  <c r="H16" i="3"/>
  <c r="G16" i="3"/>
  <c r="F16" i="3"/>
  <c r="T16" i="2"/>
  <c r="S16" i="2"/>
  <c r="Q16" i="2"/>
  <c r="P16" i="2"/>
  <c r="O16" i="2"/>
  <c r="N16" i="2"/>
  <c r="M16" i="2"/>
  <c r="L16" i="2"/>
  <c r="K16" i="2"/>
  <c r="J16" i="2"/>
  <c r="I16" i="2"/>
  <c r="H16" i="2"/>
  <c r="G16" i="2"/>
  <c r="F16" i="2"/>
  <c r="T16" i="1"/>
  <c r="S16" i="1"/>
  <c r="Q16" i="1"/>
  <c r="P16" i="1"/>
  <c r="O16" i="1"/>
  <c r="N16" i="1"/>
  <c r="M16" i="1"/>
  <c r="L16" i="1"/>
  <c r="K16" i="1"/>
  <c r="J16" i="1"/>
  <c r="I16" i="1"/>
  <c r="H16" i="1"/>
  <c r="G16" i="1"/>
  <c r="F16" i="1"/>
  <c r="T27" i="4" l="1"/>
  <c r="S27" i="4"/>
  <c r="Q27" i="4"/>
  <c r="P27" i="4"/>
  <c r="O27" i="4"/>
  <c r="N27" i="4"/>
  <c r="M27" i="4"/>
  <c r="L27" i="4"/>
  <c r="K27" i="4"/>
  <c r="J27" i="4"/>
  <c r="I27" i="4"/>
  <c r="H27" i="4"/>
  <c r="G27" i="4"/>
  <c r="F27" i="4"/>
  <c r="T22" i="4"/>
  <c r="S22" i="4"/>
  <c r="Q22" i="4"/>
  <c r="P22" i="4"/>
  <c r="O22" i="4"/>
  <c r="N22" i="4"/>
  <c r="M22" i="4"/>
  <c r="L22" i="4"/>
  <c r="K22" i="4"/>
  <c r="J22" i="4"/>
  <c r="I22" i="4"/>
  <c r="H22" i="4"/>
  <c r="G22" i="4"/>
  <c r="F22" i="4"/>
  <c r="T17" i="4"/>
  <c r="T19" i="4" s="1"/>
  <c r="T24" i="4" s="1"/>
  <c r="T29" i="4" s="1"/>
  <c r="S17" i="4"/>
  <c r="S19" i="4" s="1"/>
  <c r="S24" i="4" s="1"/>
  <c r="S29" i="4" s="1"/>
  <c r="Q17" i="4"/>
  <c r="P17" i="4"/>
  <c r="P19" i="4" s="1"/>
  <c r="P24" i="4" s="1"/>
  <c r="P29" i="4" s="1"/>
  <c r="O17" i="4"/>
  <c r="O19" i="4" s="1"/>
  <c r="O24" i="4" s="1"/>
  <c r="O29" i="4" s="1"/>
  <c r="N17" i="4"/>
  <c r="N19" i="4" s="1"/>
  <c r="N24" i="4" s="1"/>
  <c r="N29" i="4" s="1"/>
  <c r="M17" i="4"/>
  <c r="L17" i="4"/>
  <c r="L19" i="4" s="1"/>
  <c r="L24" i="4" s="1"/>
  <c r="L29" i="4" s="1"/>
  <c r="K17" i="4"/>
  <c r="K19" i="4" s="1"/>
  <c r="K24" i="4" s="1"/>
  <c r="K29" i="4" s="1"/>
  <c r="J17" i="4"/>
  <c r="J19" i="4" s="1"/>
  <c r="J24" i="4" s="1"/>
  <c r="J29" i="4" s="1"/>
  <c r="I17" i="4"/>
  <c r="I19" i="4" s="1"/>
  <c r="I24" i="4" s="1"/>
  <c r="I29" i="4" s="1"/>
  <c r="H17" i="4"/>
  <c r="H19" i="4" s="1"/>
  <c r="H24" i="4" s="1"/>
  <c r="H29" i="4" s="1"/>
  <c r="G17" i="4"/>
  <c r="G19" i="4" s="1"/>
  <c r="G24" i="4" s="1"/>
  <c r="G29" i="4" s="1"/>
  <c r="F17" i="4"/>
  <c r="F19" i="4" s="1"/>
  <c r="F24" i="4" s="1"/>
  <c r="F29" i="4" s="1"/>
  <c r="Q14" i="4"/>
  <c r="Q19" i="4" s="1"/>
  <c r="Q24" i="4" s="1"/>
  <c r="Q29" i="4" s="1"/>
  <c r="M14" i="4"/>
  <c r="M19" i="4" s="1"/>
  <c r="T27" i="3"/>
  <c r="S27" i="3"/>
  <c r="Q27" i="3"/>
  <c r="P27" i="3"/>
  <c r="O27" i="3"/>
  <c r="N27" i="3"/>
  <c r="M27" i="3"/>
  <c r="L27" i="3"/>
  <c r="K27" i="3"/>
  <c r="J27" i="3"/>
  <c r="I27" i="3"/>
  <c r="H27" i="3"/>
  <c r="G27" i="3"/>
  <c r="F27" i="3"/>
  <c r="T22" i="3"/>
  <c r="S22" i="3"/>
  <c r="Q22" i="3"/>
  <c r="P22" i="3"/>
  <c r="O22" i="3"/>
  <c r="N22" i="3"/>
  <c r="M22" i="3"/>
  <c r="L22" i="3"/>
  <c r="K22" i="3"/>
  <c r="J22" i="3"/>
  <c r="I22" i="3"/>
  <c r="H22" i="3"/>
  <c r="G22" i="3"/>
  <c r="F22" i="3"/>
  <c r="T17" i="3"/>
  <c r="T19" i="3" s="1"/>
  <c r="T24" i="3" s="1"/>
  <c r="T29" i="3" s="1"/>
  <c r="S17" i="3"/>
  <c r="S19" i="3" s="1"/>
  <c r="S24" i="3" s="1"/>
  <c r="S29" i="3" s="1"/>
  <c r="Q17" i="3"/>
  <c r="P17" i="3"/>
  <c r="P19" i="3" s="1"/>
  <c r="P24" i="3" s="1"/>
  <c r="P29" i="3" s="1"/>
  <c r="O17" i="3"/>
  <c r="O19" i="3" s="1"/>
  <c r="O24" i="3" s="1"/>
  <c r="O29" i="3" s="1"/>
  <c r="N17" i="3"/>
  <c r="N19" i="3" s="1"/>
  <c r="N24" i="3" s="1"/>
  <c r="N29" i="3" s="1"/>
  <c r="M17" i="3"/>
  <c r="L17" i="3"/>
  <c r="L19" i="3" s="1"/>
  <c r="L24" i="3" s="1"/>
  <c r="L29" i="3" s="1"/>
  <c r="K17" i="3"/>
  <c r="K19" i="3" s="1"/>
  <c r="K24" i="3" s="1"/>
  <c r="K29" i="3" s="1"/>
  <c r="J17" i="3"/>
  <c r="J19" i="3" s="1"/>
  <c r="J24" i="3" s="1"/>
  <c r="J29" i="3" s="1"/>
  <c r="I17" i="3"/>
  <c r="I19" i="3" s="1"/>
  <c r="I24" i="3" s="1"/>
  <c r="I29" i="3" s="1"/>
  <c r="H17" i="3"/>
  <c r="H19" i="3" s="1"/>
  <c r="H24" i="3" s="1"/>
  <c r="H29" i="3" s="1"/>
  <c r="G17" i="3"/>
  <c r="G19" i="3" s="1"/>
  <c r="G24" i="3" s="1"/>
  <c r="G29" i="3" s="1"/>
  <c r="F17" i="3"/>
  <c r="F19" i="3" s="1"/>
  <c r="F24" i="3" s="1"/>
  <c r="F29" i="3" s="1"/>
  <c r="Q19" i="3"/>
  <c r="Q24" i="3" s="1"/>
  <c r="Q29" i="3" s="1"/>
  <c r="M14" i="3"/>
  <c r="R14" i="3" l="1"/>
  <c r="U14" i="3" s="1"/>
  <c r="M19" i="3"/>
  <c r="M24" i="3" s="1"/>
  <c r="M24" i="4"/>
  <c r="R19" i="4"/>
  <c r="U19" i="4" s="1"/>
  <c r="R14" i="4"/>
  <c r="U14" i="4" s="1"/>
  <c r="R19" i="3"/>
  <c r="U19" i="3" s="1"/>
  <c r="T27" i="2"/>
  <c r="S27" i="2"/>
  <c r="Q27" i="2"/>
  <c r="P27" i="2"/>
  <c r="O27" i="2"/>
  <c r="N27" i="2"/>
  <c r="M27" i="2"/>
  <c r="L27" i="2"/>
  <c r="K27" i="2"/>
  <c r="J27" i="2"/>
  <c r="I27" i="2"/>
  <c r="H27" i="2"/>
  <c r="G27" i="2"/>
  <c r="F27" i="2"/>
  <c r="T22" i="2"/>
  <c r="S22" i="2"/>
  <c r="Q22" i="2"/>
  <c r="P22" i="2"/>
  <c r="O22" i="2"/>
  <c r="N22" i="2"/>
  <c r="M22" i="2"/>
  <c r="L22" i="2"/>
  <c r="K22" i="2"/>
  <c r="J22" i="2"/>
  <c r="I22" i="2"/>
  <c r="H22" i="2"/>
  <c r="G22" i="2"/>
  <c r="F22" i="2"/>
  <c r="T17" i="2"/>
  <c r="T19" i="2" s="1"/>
  <c r="T24" i="2" s="1"/>
  <c r="T29" i="2" s="1"/>
  <c r="S17" i="2"/>
  <c r="S19" i="2" s="1"/>
  <c r="S24" i="2" s="1"/>
  <c r="S29" i="2" s="1"/>
  <c r="Q17" i="2"/>
  <c r="P17" i="2"/>
  <c r="P19" i="2" s="1"/>
  <c r="P24" i="2" s="1"/>
  <c r="P29" i="2" s="1"/>
  <c r="O17" i="2"/>
  <c r="O19" i="2" s="1"/>
  <c r="O24" i="2" s="1"/>
  <c r="O29" i="2" s="1"/>
  <c r="N17" i="2"/>
  <c r="N19" i="2" s="1"/>
  <c r="N24" i="2" s="1"/>
  <c r="N29" i="2" s="1"/>
  <c r="M17" i="2"/>
  <c r="L17" i="2"/>
  <c r="L19" i="2" s="1"/>
  <c r="L24" i="2" s="1"/>
  <c r="L29" i="2" s="1"/>
  <c r="K17" i="2"/>
  <c r="K19" i="2" s="1"/>
  <c r="K24" i="2" s="1"/>
  <c r="K29" i="2" s="1"/>
  <c r="J17" i="2"/>
  <c r="J19" i="2" s="1"/>
  <c r="J24" i="2" s="1"/>
  <c r="J29" i="2" s="1"/>
  <c r="I17" i="2"/>
  <c r="I19" i="2" s="1"/>
  <c r="I24" i="2" s="1"/>
  <c r="I29" i="2" s="1"/>
  <c r="H17" i="2"/>
  <c r="H19" i="2" s="1"/>
  <c r="H24" i="2" s="1"/>
  <c r="H29" i="2" s="1"/>
  <c r="G17" i="2"/>
  <c r="G19" i="2" s="1"/>
  <c r="G24" i="2" s="1"/>
  <c r="G29" i="2" s="1"/>
  <c r="F17" i="2"/>
  <c r="F19" i="2" s="1"/>
  <c r="F24" i="2" s="1"/>
  <c r="F29" i="2" s="1"/>
  <c r="Q14" i="2"/>
  <c r="Q19" i="2" s="1"/>
  <c r="Q24" i="2" s="1"/>
  <c r="Q29" i="2" s="1"/>
  <c r="M14" i="2"/>
  <c r="M19" i="2" s="1"/>
  <c r="M29" i="4" l="1"/>
  <c r="R29" i="4" s="1"/>
  <c r="U29" i="4" s="1"/>
  <c r="R24" i="4"/>
  <c r="U24" i="4" s="1"/>
  <c r="R24" i="3"/>
  <c r="U24" i="3" s="1"/>
  <c r="M29" i="3"/>
  <c r="R29" i="3" s="1"/>
  <c r="U29" i="3" s="1"/>
  <c r="M24" i="2"/>
  <c r="R19" i="2"/>
  <c r="U19" i="2" s="1"/>
  <c r="R14" i="2"/>
  <c r="U14" i="2" s="1"/>
  <c r="M29" i="2" l="1"/>
  <c r="R29" i="2" s="1"/>
  <c r="U29" i="2" s="1"/>
  <c r="R24" i="2"/>
  <c r="U24" i="2" s="1"/>
  <c r="Q27" i="1" l="1"/>
  <c r="Q22" i="1"/>
  <c r="Q17" i="1"/>
  <c r="Q14" i="1"/>
  <c r="M27" i="1"/>
  <c r="M22" i="1"/>
  <c r="M17" i="1"/>
  <c r="T27" i="1"/>
  <c r="S27" i="1"/>
  <c r="P27" i="1"/>
  <c r="O27" i="1"/>
  <c r="N27" i="1"/>
  <c r="L27" i="1"/>
  <c r="K27" i="1"/>
  <c r="J27" i="1"/>
  <c r="I27" i="1"/>
  <c r="H27" i="1"/>
  <c r="G27" i="1"/>
  <c r="T22" i="1"/>
  <c r="S22" i="1"/>
  <c r="P22" i="1"/>
  <c r="O22" i="1"/>
  <c r="N22" i="1"/>
  <c r="L22" i="1"/>
  <c r="K22" i="1"/>
  <c r="J22" i="1"/>
  <c r="I22" i="1"/>
  <c r="H22" i="1"/>
  <c r="G22" i="1"/>
  <c r="F27" i="1"/>
  <c r="F22" i="1"/>
  <c r="N17" i="1"/>
  <c r="N19" i="1" s="1"/>
  <c r="P17" i="1"/>
  <c r="P19" i="1" s="1"/>
  <c r="L17" i="1"/>
  <c r="L19" i="1" s="1"/>
  <c r="K17" i="1"/>
  <c r="K19" i="1" s="1"/>
  <c r="I17" i="1"/>
  <c r="H17" i="1"/>
  <c r="G17" i="1"/>
  <c r="F17" i="1"/>
  <c r="O17" i="1"/>
  <c r="O19" i="1" s="1"/>
  <c r="J17" i="1"/>
  <c r="T17" i="1"/>
  <c r="T19" i="1" s="1"/>
  <c r="S17" i="1"/>
  <c r="S19" i="1" s="1"/>
  <c r="S24" i="1" l="1"/>
  <c r="S29" i="1" s="1"/>
  <c r="N24" i="1"/>
  <c r="N29" i="1" s="1"/>
  <c r="P24" i="1"/>
  <c r="P29" i="1" s="1"/>
  <c r="T24" i="1"/>
  <c r="T29" i="1" s="1"/>
  <c r="Q19" i="1"/>
  <c r="Q24" i="1" s="1"/>
  <c r="Q29" i="1" s="1"/>
  <c r="K24" i="1"/>
  <c r="K29" i="1" s="1"/>
  <c r="L24" i="1"/>
  <c r="O24" i="1"/>
  <c r="O29" i="1" s="1"/>
  <c r="L29" i="1"/>
  <c r="J19" i="1"/>
  <c r="J24" i="1" s="1"/>
  <c r="J29" i="1" s="1"/>
  <c r="I19" i="1"/>
  <c r="I24" i="1" s="1"/>
  <c r="I29" i="1" s="1"/>
  <c r="H19" i="1"/>
  <c r="H24" i="1" s="1"/>
  <c r="H29" i="1" s="1"/>
  <c r="G19" i="1"/>
  <c r="G24" i="1" s="1"/>
  <c r="G29" i="1" s="1"/>
  <c r="M14" i="1" l="1"/>
  <c r="F19" i="1"/>
  <c r="F24" i="1" s="1"/>
  <c r="F29" i="1" s="1"/>
  <c r="R14" i="1" l="1"/>
  <c r="U14" i="1" s="1"/>
  <c r="M19" i="1"/>
  <c r="R19" i="1" l="1"/>
  <c r="U19" i="1" s="1"/>
  <c r="M24" i="1"/>
  <c r="R24" i="1" l="1"/>
  <c r="U24" i="1" s="1"/>
  <c r="M29" i="1"/>
  <c r="R29" i="1" s="1"/>
  <c r="U29" i="1" s="1"/>
</calcChain>
</file>

<file path=xl/sharedStrings.xml><?xml version="1.0" encoding="utf-8"?>
<sst xmlns="http://schemas.openxmlformats.org/spreadsheetml/2006/main" count="368" uniqueCount="81">
  <si>
    <t>Komunikace</t>
  </si>
  <si>
    <t>Datum průzkumu</t>
  </si>
  <si>
    <t>Měsíc</t>
  </si>
  <si>
    <t>Doba průzkumu</t>
  </si>
  <si>
    <t>Vypracoval</t>
  </si>
  <si>
    <t>Komentář:</t>
  </si>
  <si>
    <t>Kategorie a třída komunikace</t>
  </si>
  <si>
    <t>Nedělní faktor</t>
  </si>
  <si>
    <t>Charakter provozu (pouze pro silnice II. a III. třídy)</t>
  </si>
  <si>
    <t>Skupina přepočtových koeficientů</t>
  </si>
  <si>
    <t>Intenzita dopravy za dobu průzkumu běžného pracovního dne</t>
  </si>
  <si>
    <t>Přepočtový koeficient denních variací intenzit dopravy</t>
  </si>
  <si>
    <t>[voz.]</t>
  </si>
  <si>
    <t>Stanoviště</t>
  </si>
  <si>
    <t>Den týdne</t>
  </si>
  <si>
    <t>Období roku</t>
  </si>
  <si>
    <t>Datum zpracování</t>
  </si>
  <si>
    <t>O</t>
  </si>
  <si>
    <t>M</t>
  </si>
  <si>
    <t>N</t>
  </si>
  <si>
    <t>A</t>
  </si>
  <si>
    <t>K</t>
  </si>
  <si>
    <t>[-]</t>
  </si>
  <si>
    <t>Denní intenzita dopravy (ve dnu průzkumu)</t>
  </si>
  <si>
    <t>[voz./den]</t>
  </si>
  <si>
    <t>Přepočtový koeficient týdenních variací intenzit dopravy</t>
  </si>
  <si>
    <t>Týdenní průměr denních intenzit dopravy</t>
  </si>
  <si>
    <t>Přepočtový koeficient ročních variací intenzit dopravy</t>
  </si>
  <si>
    <t>Roční průměr denních intenzit dopravy</t>
  </si>
  <si>
    <t>RPDI</t>
  </si>
  <si>
    <t>Odhad přesnosti určení RPDI</t>
  </si>
  <si>
    <t>[%]</t>
  </si>
  <si>
    <t>Přepočtový koeficient týdenních variací intenzit dopravy v pracovní den</t>
  </si>
  <si>
    <t>Roční průměr denních intenzit dopravy v pracovní dny</t>
  </si>
  <si>
    <t>Přepočtový koeficient RPDI na padesátirázovou intenzitu dopravy</t>
  </si>
  <si>
    <t>Padesátirázová intenzita dopravy</t>
  </si>
  <si>
    <t>[voz./hod]</t>
  </si>
  <si>
    <t>Přepočtový koeficient RPDI na špičkovou hodinovou intenzitu dopravy</t>
  </si>
  <si>
    <t>Intenzita špičkové hodiny</t>
  </si>
  <si>
    <r>
      <t>f</t>
    </r>
    <r>
      <rPr>
        <vertAlign val="subscript"/>
        <sz val="12"/>
        <color theme="1"/>
        <rFont val="Calibri"/>
        <family val="2"/>
        <charset val="238"/>
        <scheme val="minor"/>
      </rPr>
      <t>NE</t>
    </r>
    <r>
      <rPr>
        <sz val="12"/>
        <color theme="1"/>
        <rFont val="Calibri"/>
        <family val="2"/>
        <charset val="238"/>
        <scheme val="minor"/>
      </rPr>
      <t>[-]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</si>
  <si>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m</t>
    </r>
  </si>
  <si>
    <r>
      <rPr>
        <sz val="12"/>
        <color theme="1"/>
        <rFont val="Calibri"/>
        <family val="2"/>
        <charset val="238"/>
        <scheme val="minor"/>
      </rPr>
      <t>k</t>
    </r>
    <r>
      <rPr>
        <vertAlign val="subscript"/>
        <sz val="12"/>
        <color theme="1"/>
        <rFont val="Calibri"/>
        <family val="2"/>
        <charset val="238"/>
        <scheme val="minor"/>
      </rPr>
      <t>m,d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</si>
  <si>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d</t>
    </r>
  </si>
  <si>
    <r>
      <rPr>
        <sz val="12"/>
        <color theme="1"/>
        <rFont val="Calibri"/>
        <family val="2"/>
        <charset val="238"/>
        <scheme val="minor"/>
      </rPr>
      <t>k</t>
    </r>
    <r>
      <rPr>
        <vertAlign val="subscript"/>
        <sz val="12"/>
        <color theme="1"/>
        <rFont val="Calibri"/>
        <family val="2"/>
        <charset val="238"/>
        <scheme val="minor"/>
      </rPr>
      <t>d,t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</si>
  <si>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t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</si>
  <si>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t,RPDI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</si>
  <si>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d,t</t>
    </r>
    <r>
      <rPr>
        <vertAlign val="superscript"/>
        <sz val="12"/>
        <color theme="1"/>
        <rFont val="Calibri"/>
        <family val="2"/>
        <charset val="238"/>
        <scheme val="minor"/>
      </rPr>
      <t>PD</t>
    </r>
  </si>
  <si>
    <r>
      <t>RPDI</t>
    </r>
    <r>
      <rPr>
        <vertAlign val="superscript"/>
        <sz val="12"/>
        <color theme="1"/>
        <rFont val="Calibri"/>
        <family val="2"/>
        <charset val="238"/>
        <scheme val="minor"/>
      </rPr>
      <t>PD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</si>
  <si>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RPDI,50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</si>
  <si>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50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</si>
  <si>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RPDI,šh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</si>
  <si>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šh</t>
    </r>
  </si>
  <si>
    <t>LN</t>
  </si>
  <si>
    <t>SN</t>
  </si>
  <si>
    <t>SNP</t>
  </si>
  <si>
    <t>TN</t>
  </si>
  <si>
    <t>TNP</t>
  </si>
  <si>
    <t>TR</t>
  </si>
  <si>
    <t>TRP</t>
  </si>
  <si>
    <t>AK</t>
  </si>
  <si>
    <t>NSN</t>
  </si>
  <si>
    <t>TV</t>
  </si>
  <si>
    <t>(N+K+A)</t>
  </si>
  <si>
    <t>pátek</t>
  </si>
  <si>
    <t>7,00-11,00 a 13,00-17,00</t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</si>
  <si>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d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</si>
  <si>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t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</si>
  <si>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r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</si>
  <si>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t>celkem</t>
  </si>
  <si>
    <t>-</t>
  </si>
  <si>
    <t>S</t>
  </si>
  <si>
    <t>Silnice II. Třídy</t>
  </si>
  <si>
    <t>II-H</t>
  </si>
  <si>
    <t>II/144</t>
  </si>
  <si>
    <t>2-2841</t>
  </si>
  <si>
    <t>Hospodářský (alfa z roku 2016 - 0,89)</t>
  </si>
  <si>
    <t>pondělí</t>
  </si>
  <si>
    <t>Protokol pro výpočet odhadu denní, týdenní a roční intenzity motorové dopravy podle TP 189</t>
  </si>
  <si>
    <t>leden</t>
  </si>
  <si>
    <t>zimní</t>
  </si>
  <si>
    <t>únor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</si>
</sst>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vertAlign val="subscript"/>
      <sz val="12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EBFFEB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3" borderId="32" xfId="0" applyFont="1" applyFill="1" applyBorder="1" applyAlignment="1">
      <alignment vertical="center"/>
    </xf>
    <xf numFmtId="0" fontId="2" fillId="3" borderId="21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vertical="center"/>
    </xf>
    <xf numFmtId="0" fontId="2" fillId="3" borderId="35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3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2" fontId="2" fillId="0" borderId="54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left" vertical="center"/>
    </xf>
    <xf numFmtId="0" fontId="2" fillId="3" borderId="51" xfId="0" applyFont="1" applyFill="1" applyBorder="1" applyAlignment="1">
      <alignment horizontal="left" vertical="center"/>
    </xf>
    <xf numFmtId="0" fontId="2" fillId="3" borderId="38" xfId="0" applyFont="1" applyFill="1" applyBorder="1" applyAlignment="1">
      <alignment horizontal="left" vertical="center"/>
    </xf>
    <xf numFmtId="0" fontId="2" fillId="3" borderId="45" xfId="0" applyFont="1" applyFill="1" applyBorder="1" applyAlignment="1">
      <alignment horizontal="left" vertical="center"/>
    </xf>
    <xf numFmtId="0" fontId="2" fillId="3" borderId="47" xfId="0" applyFont="1" applyFill="1" applyBorder="1" applyAlignment="1">
      <alignment horizontal="left" vertical="center"/>
    </xf>
    <xf numFmtId="0" fontId="2" fillId="3" borderId="48" xfId="0" applyFon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left" vertical="center"/>
    </xf>
    <xf numFmtId="49" fontId="2" fillId="4" borderId="37" xfId="0" applyNumberFormat="1" applyFont="1" applyFill="1" applyBorder="1" applyAlignment="1">
      <alignment horizontal="left" vertical="center"/>
    </xf>
    <xf numFmtId="49" fontId="2" fillId="4" borderId="51" xfId="0" applyNumberFormat="1" applyFont="1" applyFill="1" applyBorder="1" applyAlignment="1">
      <alignment horizontal="left" vertical="center"/>
    </xf>
    <xf numFmtId="49" fontId="2" fillId="4" borderId="52" xfId="0" applyNumberFormat="1" applyFont="1" applyFill="1" applyBorder="1" applyAlignment="1">
      <alignment horizontal="left" vertical="center"/>
    </xf>
    <xf numFmtId="0" fontId="2" fillId="4" borderId="45" xfId="0" applyFont="1" applyFill="1" applyBorder="1" applyAlignment="1">
      <alignment horizontal="left" vertical="center"/>
    </xf>
    <xf numFmtId="0" fontId="2" fillId="4" borderId="47" xfId="0" applyFont="1" applyFill="1" applyBorder="1" applyAlignment="1">
      <alignment horizontal="left" vertical="center"/>
    </xf>
    <xf numFmtId="0" fontId="2" fillId="4" borderId="53" xfId="0" applyFont="1" applyFill="1" applyBorder="1" applyAlignment="1">
      <alignment horizontal="left" vertical="center"/>
    </xf>
    <xf numFmtId="0" fontId="2" fillId="4" borderId="19" xfId="0" applyFont="1" applyFill="1" applyBorder="1" applyAlignment="1">
      <alignment horizontal="left" vertical="center"/>
    </xf>
    <xf numFmtId="0" fontId="2" fillId="4" borderId="28" xfId="0" applyFont="1" applyFill="1" applyBorder="1" applyAlignment="1">
      <alignment horizontal="left" vertical="center"/>
    </xf>
    <xf numFmtId="0" fontId="2" fillId="4" borderId="54" xfId="0" applyFont="1" applyFill="1" applyBorder="1" applyAlignment="1">
      <alignment horizontal="left" vertical="center"/>
    </xf>
    <xf numFmtId="14" fontId="2" fillId="4" borderId="37" xfId="0" applyNumberFormat="1" applyFont="1" applyFill="1" applyBorder="1" applyAlignment="1">
      <alignment horizontal="left" vertical="center"/>
    </xf>
    <xf numFmtId="0" fontId="2" fillId="4" borderId="51" xfId="0" applyFont="1" applyFill="1" applyBorder="1" applyAlignment="1">
      <alignment horizontal="left" vertical="center"/>
    </xf>
    <xf numFmtId="0" fontId="2" fillId="4" borderId="5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1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2" fillId="3" borderId="55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3" borderId="19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2" fillId="3" borderId="39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2" borderId="37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14" fontId="2" fillId="2" borderId="26" xfId="0" applyNumberFormat="1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3" borderId="32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2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left" vertical="center" wrapText="1"/>
    </xf>
    <xf numFmtId="0" fontId="2" fillId="3" borderId="40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57" xfId="0" applyFont="1" applyFill="1" applyBorder="1" applyAlignment="1">
      <alignment horizontal="center" vertical="center"/>
    </xf>
    <xf numFmtId="0" fontId="2" fillId="3" borderId="5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left" vertical="center" wrapText="1"/>
    </xf>
    <xf numFmtId="0" fontId="2" fillId="3" borderId="31" xfId="0" applyFont="1" applyFill="1" applyBorder="1" applyAlignment="1">
      <alignment horizontal="left" vertical="center" wrapText="1"/>
    </xf>
    <xf numFmtId="1" fontId="5" fillId="3" borderId="6" xfId="0" applyNumberFormat="1" applyFont="1" applyFill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" fontId="2" fillId="0" borderId="54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left" vertical="center"/>
    </xf>
    <xf numFmtId="2" fontId="2" fillId="2" borderId="19" xfId="0" applyNumberFormat="1" applyFont="1" applyFill="1" applyBorder="1" applyAlignment="1">
      <alignment horizontal="left" vertical="center"/>
    </xf>
    <xf numFmtId="2" fontId="2" fillId="2" borderId="6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46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2" fontId="2" fillId="0" borderId="54" xfId="0" applyNumberFormat="1" applyFont="1" applyBorder="1" applyAlignment="1">
      <alignment horizontal="center" vertical="center"/>
    </xf>
    <xf numFmtId="0" fontId="1" fillId="3" borderId="34" xfId="0" applyFont="1" applyFill="1" applyBorder="1" applyAlignment="1">
      <alignment horizontal="left" vertical="center"/>
    </xf>
    <xf numFmtId="0" fontId="1" fillId="3" borderId="35" xfId="0" applyFont="1" applyFill="1" applyBorder="1" applyAlignment="1">
      <alignment horizontal="left" vertical="center"/>
    </xf>
    <xf numFmtId="0" fontId="1" fillId="3" borderId="37" xfId="0" applyFont="1" applyFill="1" applyBorder="1" applyAlignment="1">
      <alignment horizontal="left" vertical="center"/>
    </xf>
    <xf numFmtId="0" fontId="1" fillId="3" borderId="3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left" vertical="center" wrapText="1"/>
    </xf>
    <xf numFmtId="0" fontId="2" fillId="3" borderId="49" xfId="0" applyFont="1" applyFill="1" applyBorder="1" applyAlignment="1">
      <alignment horizontal="left" vertical="center" wrapText="1"/>
    </xf>
    <xf numFmtId="0" fontId="2" fillId="3" borderId="50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left" vertical="center" wrapText="1"/>
    </xf>
    <xf numFmtId="0" fontId="2" fillId="3" borderId="47" xfId="0" applyFont="1" applyFill="1" applyBorder="1" applyAlignment="1">
      <alignment horizontal="left" vertical="center" wrapText="1"/>
    </xf>
    <xf numFmtId="0" fontId="2" fillId="3" borderId="48" xfId="0" applyFont="1" applyFill="1" applyBorder="1" applyAlignment="1">
      <alignment horizontal="left" vertical="center" wrapText="1"/>
    </xf>
    <xf numFmtId="0" fontId="2" fillId="3" borderId="56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BFFEB"/>
      <color rgb="FFCCFFCC"/>
      <color rgb="FFCCECFF"/>
      <color rgb="FFE7F6FF"/>
      <color rgb="FFCCFFFF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workbookViewId="0">
      <selection activeCell="F11" sqref="F11:U11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162" t="s">
        <v>77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4"/>
      <c r="U2" s="165"/>
    </row>
    <row r="3" spans="2:21" s="3" customFormat="1" ht="24" customHeight="1" thickBot="1" x14ac:dyDescent="0.3">
      <c r="B3" s="107" t="s">
        <v>0</v>
      </c>
      <c r="C3" s="68"/>
      <c r="D3" s="112" t="s">
        <v>73</v>
      </c>
      <c r="E3" s="113"/>
      <c r="F3" s="66" t="s">
        <v>13</v>
      </c>
      <c r="G3" s="67"/>
      <c r="H3" s="67"/>
      <c r="I3" s="68"/>
      <c r="J3" s="75" t="s">
        <v>74</v>
      </c>
      <c r="K3" s="76"/>
      <c r="L3" s="76"/>
      <c r="M3" s="76"/>
      <c r="N3" s="76"/>
      <c r="O3" s="76"/>
      <c r="P3" s="76"/>
      <c r="Q3" s="76"/>
      <c r="R3" s="76"/>
      <c r="S3" s="76"/>
      <c r="T3" s="76"/>
      <c r="U3" s="77"/>
    </row>
    <row r="4" spans="2:21" s="3" customFormat="1" ht="24" customHeight="1" x14ac:dyDescent="0.25">
      <c r="B4" s="5" t="s">
        <v>1</v>
      </c>
      <c r="C4" s="6"/>
      <c r="D4" s="114">
        <v>43840</v>
      </c>
      <c r="E4" s="115"/>
      <c r="F4" s="69" t="s">
        <v>14</v>
      </c>
      <c r="G4" s="70"/>
      <c r="H4" s="70"/>
      <c r="I4" s="71"/>
      <c r="J4" s="78" t="s">
        <v>63</v>
      </c>
      <c r="K4" s="79"/>
      <c r="L4" s="79"/>
      <c r="M4" s="79"/>
      <c r="N4" s="79"/>
      <c r="O4" s="79"/>
      <c r="P4" s="79"/>
      <c r="Q4" s="79"/>
      <c r="R4" s="79"/>
      <c r="S4" s="79"/>
      <c r="T4" s="79"/>
      <c r="U4" s="80"/>
    </row>
    <row r="5" spans="2:21" s="3" customFormat="1" ht="24" customHeight="1" x14ac:dyDescent="0.25">
      <c r="B5" s="7" t="s">
        <v>2</v>
      </c>
      <c r="C5" s="8"/>
      <c r="D5" s="169" t="s">
        <v>78</v>
      </c>
      <c r="E5" s="170"/>
      <c r="F5" s="72" t="s">
        <v>15</v>
      </c>
      <c r="G5" s="73"/>
      <c r="H5" s="73"/>
      <c r="I5" s="74"/>
      <c r="J5" s="81" t="s">
        <v>79</v>
      </c>
      <c r="K5" s="82"/>
      <c r="L5" s="82"/>
      <c r="M5" s="82"/>
      <c r="N5" s="82"/>
      <c r="O5" s="82"/>
      <c r="P5" s="82"/>
      <c r="Q5" s="82"/>
      <c r="R5" s="82"/>
      <c r="S5" s="82"/>
      <c r="T5" s="82"/>
      <c r="U5" s="83"/>
    </row>
    <row r="6" spans="2:21" s="3" customFormat="1" ht="24" customHeight="1" thickBot="1" x14ac:dyDescent="0.3">
      <c r="B6" s="9" t="s">
        <v>3</v>
      </c>
      <c r="C6" s="10"/>
      <c r="D6" s="166" t="s">
        <v>64</v>
      </c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7"/>
      <c r="U6" s="168"/>
    </row>
    <row r="7" spans="2:21" s="3" customFormat="1" ht="24" customHeight="1" thickBot="1" x14ac:dyDescent="0.3">
      <c r="B7" s="11" t="s">
        <v>4</v>
      </c>
      <c r="C7" s="12"/>
      <c r="D7" s="171"/>
      <c r="E7" s="172"/>
      <c r="F7" s="66" t="s">
        <v>16</v>
      </c>
      <c r="G7" s="67"/>
      <c r="H7" s="67"/>
      <c r="I7" s="68"/>
      <c r="J7" s="84">
        <v>43844</v>
      </c>
      <c r="K7" s="85"/>
      <c r="L7" s="85"/>
      <c r="M7" s="85"/>
      <c r="N7" s="85"/>
      <c r="O7" s="85"/>
      <c r="P7" s="85"/>
      <c r="Q7" s="85"/>
      <c r="R7" s="85"/>
      <c r="S7" s="85"/>
      <c r="T7" s="85"/>
      <c r="U7" s="86"/>
    </row>
    <row r="8" spans="2:21" s="3" customFormat="1" ht="24" customHeight="1" x14ac:dyDescent="0.25">
      <c r="B8" s="18">
        <v>1</v>
      </c>
      <c r="C8" s="179" t="s">
        <v>6</v>
      </c>
      <c r="D8" s="180"/>
      <c r="E8" s="181"/>
      <c r="F8" s="149" t="s">
        <v>71</v>
      </c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50"/>
      <c r="U8" s="151"/>
    </row>
    <row r="9" spans="2:21" s="3" customFormat="1" ht="24" customHeight="1" x14ac:dyDescent="0.25">
      <c r="B9" s="14">
        <v>2</v>
      </c>
      <c r="C9" s="105" t="s">
        <v>7</v>
      </c>
      <c r="D9" s="106"/>
      <c r="E9" s="13" t="s">
        <v>39</v>
      </c>
      <c r="F9" s="152" t="s">
        <v>69</v>
      </c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3"/>
      <c r="U9" s="154"/>
    </row>
    <row r="10" spans="2:21" s="3" customFormat="1" ht="24" customHeight="1" x14ac:dyDescent="0.25">
      <c r="B10" s="14">
        <v>3</v>
      </c>
      <c r="C10" s="105" t="s">
        <v>8</v>
      </c>
      <c r="D10" s="178"/>
      <c r="E10" s="106"/>
      <c r="F10" s="155" t="s">
        <v>75</v>
      </c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6"/>
      <c r="U10" s="157"/>
    </row>
    <row r="11" spans="2:21" s="3" customFormat="1" ht="24" customHeight="1" thickBot="1" x14ac:dyDescent="0.3">
      <c r="B11" s="20">
        <v>4</v>
      </c>
      <c r="C11" s="175" t="s">
        <v>9</v>
      </c>
      <c r="D11" s="176"/>
      <c r="E11" s="177"/>
      <c r="F11" s="158" t="s">
        <v>72</v>
      </c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9"/>
      <c r="U11" s="160"/>
    </row>
    <row r="12" spans="2:21" s="3" customFormat="1" ht="18" customHeight="1" x14ac:dyDescent="0.25">
      <c r="B12" s="108"/>
      <c r="C12" s="61"/>
      <c r="D12" s="61"/>
      <c r="E12" s="62"/>
      <c r="F12" s="131" t="s">
        <v>19</v>
      </c>
      <c r="G12" s="132"/>
      <c r="H12" s="132"/>
      <c r="I12" s="132"/>
      <c r="J12" s="132"/>
      <c r="K12" s="132"/>
      <c r="L12" s="133"/>
      <c r="M12" s="29" t="s">
        <v>19</v>
      </c>
      <c r="N12" s="19" t="s">
        <v>21</v>
      </c>
      <c r="O12" s="131" t="s">
        <v>20</v>
      </c>
      <c r="P12" s="133"/>
      <c r="Q12" s="30" t="s">
        <v>20</v>
      </c>
      <c r="R12" s="28" t="s">
        <v>61</v>
      </c>
      <c r="S12" s="96" t="s">
        <v>17</v>
      </c>
      <c r="T12" s="96" t="s">
        <v>18</v>
      </c>
      <c r="U12" s="182" t="s">
        <v>70</v>
      </c>
    </row>
    <row r="13" spans="2:21" s="3" customFormat="1" ht="18" customHeight="1" x14ac:dyDescent="0.25">
      <c r="B13" s="109"/>
      <c r="C13" s="64"/>
      <c r="D13" s="64"/>
      <c r="E13" s="65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68</v>
      </c>
      <c r="N13" s="13" t="s">
        <v>60</v>
      </c>
      <c r="O13" s="13" t="s">
        <v>20</v>
      </c>
      <c r="P13" s="13" t="s">
        <v>59</v>
      </c>
      <c r="Q13" s="25" t="s">
        <v>68</v>
      </c>
      <c r="R13" s="25" t="s">
        <v>62</v>
      </c>
      <c r="S13" s="97"/>
      <c r="T13" s="97"/>
      <c r="U13" s="183"/>
    </row>
    <row r="14" spans="2:21" s="4" customFormat="1" ht="24" customHeight="1" x14ac:dyDescent="0.25">
      <c r="B14" s="118">
        <v>5</v>
      </c>
      <c r="C14" s="120" t="s">
        <v>10</v>
      </c>
      <c r="D14" s="121"/>
      <c r="E14" s="15" t="s">
        <v>40</v>
      </c>
      <c r="F14" s="87">
        <v>181</v>
      </c>
      <c r="G14" s="87">
        <v>19</v>
      </c>
      <c r="H14" s="87">
        <v>5</v>
      </c>
      <c r="I14" s="87">
        <v>12</v>
      </c>
      <c r="J14" s="87">
        <v>8</v>
      </c>
      <c r="K14" s="87">
        <v>1</v>
      </c>
      <c r="L14" s="87">
        <v>1</v>
      </c>
      <c r="M14" s="87">
        <f>SUM(F14:L15)</f>
        <v>227</v>
      </c>
      <c r="N14" s="87">
        <v>11</v>
      </c>
      <c r="O14" s="87">
        <v>17</v>
      </c>
      <c r="P14" s="87">
        <v>0</v>
      </c>
      <c r="Q14" s="87">
        <f>SUM(O14:P15)</f>
        <v>17</v>
      </c>
      <c r="R14" s="87">
        <f>SUM(M14,N14,Q14)</f>
        <v>255</v>
      </c>
      <c r="S14" s="173">
        <v>885</v>
      </c>
      <c r="T14" s="87">
        <v>0</v>
      </c>
      <c r="U14" s="174">
        <f>SUM(R14:T15)</f>
        <v>1140</v>
      </c>
    </row>
    <row r="15" spans="2:21" s="4" customFormat="1" ht="24" customHeight="1" x14ac:dyDescent="0.25">
      <c r="B15" s="118"/>
      <c r="C15" s="127"/>
      <c r="D15" s="128"/>
      <c r="E15" s="26" t="s">
        <v>12</v>
      </c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173"/>
      <c r="T15" s="87"/>
      <c r="U15" s="174"/>
    </row>
    <row r="16" spans="2:21" s="4" customFormat="1" ht="24" customHeight="1" x14ac:dyDescent="0.25">
      <c r="B16" s="22"/>
      <c r="C16" s="23"/>
      <c r="D16" s="27"/>
      <c r="E16" s="24" t="s">
        <v>65</v>
      </c>
      <c r="F16" s="52">
        <f>7.3+7.78+8.09+7.88+7.52+7.31+6.97+5.84</f>
        <v>58.69</v>
      </c>
      <c r="G16" s="52">
        <f t="shared" ref="G16:M16" si="0">7.3+7.78+8.09+7.88+7.52+7.31+6.97+5.84</f>
        <v>58.69</v>
      </c>
      <c r="H16" s="52">
        <f t="shared" si="0"/>
        <v>58.69</v>
      </c>
      <c r="I16" s="52">
        <f t="shared" si="0"/>
        <v>58.69</v>
      </c>
      <c r="J16" s="52">
        <f t="shared" si="0"/>
        <v>58.69</v>
      </c>
      <c r="K16" s="52">
        <f t="shared" si="0"/>
        <v>58.69</v>
      </c>
      <c r="L16" s="52">
        <f t="shared" si="0"/>
        <v>58.69</v>
      </c>
      <c r="M16" s="52">
        <f t="shared" si="0"/>
        <v>58.69</v>
      </c>
      <c r="N16" s="52">
        <f>6+6.83+7.36+7.66+7.35+6.92+6.24+5.36</f>
        <v>53.720000000000006</v>
      </c>
      <c r="O16" s="52">
        <f>7.48+6.34+5.82+5.27+6.74+8.18+6.67+6.23</f>
        <v>52.730000000000004</v>
      </c>
      <c r="P16" s="52">
        <f t="shared" ref="P16:Q16" si="1">7.48+6.34+5.82+5.27+6.74+8.18+6.67+6.23</f>
        <v>52.730000000000004</v>
      </c>
      <c r="Q16" s="52">
        <f t="shared" si="1"/>
        <v>52.730000000000004</v>
      </c>
      <c r="R16" s="52"/>
      <c r="S16" s="51">
        <f>6.8+6.09+5.92+5.73+6.4+8.09+8.69+7.96</f>
        <v>55.68</v>
      </c>
      <c r="T16" s="52">
        <f>7.09+7.54+6.11+5.38+6.47+7.69+7.61+7.17</f>
        <v>55.059999999999995</v>
      </c>
      <c r="U16" s="31"/>
    </row>
    <row r="17" spans="2:21" s="4" customFormat="1" ht="24" customHeight="1" x14ac:dyDescent="0.25">
      <c r="B17" s="118">
        <v>6</v>
      </c>
      <c r="C17" s="120" t="s">
        <v>11</v>
      </c>
      <c r="D17" s="143"/>
      <c r="E17" s="16" t="s">
        <v>41</v>
      </c>
      <c r="F17" s="99">
        <f t="shared" ref="F17:Q17" si="2">100/F16</f>
        <v>1.7038677798602828</v>
      </c>
      <c r="G17" s="99">
        <f t="shared" si="2"/>
        <v>1.7038677798602828</v>
      </c>
      <c r="H17" s="99">
        <f t="shared" si="2"/>
        <v>1.7038677798602828</v>
      </c>
      <c r="I17" s="99">
        <f t="shared" si="2"/>
        <v>1.7038677798602828</v>
      </c>
      <c r="J17" s="99">
        <f t="shared" si="2"/>
        <v>1.7038677798602828</v>
      </c>
      <c r="K17" s="99">
        <f t="shared" si="2"/>
        <v>1.7038677798602828</v>
      </c>
      <c r="L17" s="99">
        <f t="shared" si="2"/>
        <v>1.7038677798602828</v>
      </c>
      <c r="M17" s="99">
        <f t="shared" si="2"/>
        <v>1.7038677798602828</v>
      </c>
      <c r="N17" s="99">
        <f t="shared" si="2"/>
        <v>1.8615040953090094</v>
      </c>
      <c r="O17" s="99">
        <f t="shared" si="2"/>
        <v>1.8964536317087046</v>
      </c>
      <c r="P17" s="99">
        <f t="shared" si="2"/>
        <v>1.8964536317087046</v>
      </c>
      <c r="Q17" s="99">
        <f t="shared" si="2"/>
        <v>1.8964536317087046</v>
      </c>
      <c r="R17" s="88"/>
      <c r="S17" s="99">
        <f>100/S16</f>
        <v>1.7959770114942528</v>
      </c>
      <c r="T17" s="99">
        <f>100/T16</f>
        <v>1.8162005085361426</v>
      </c>
      <c r="U17" s="161"/>
    </row>
    <row r="18" spans="2:21" s="4" customFormat="1" ht="24" customHeight="1" x14ac:dyDescent="0.25">
      <c r="B18" s="118"/>
      <c r="C18" s="127"/>
      <c r="D18" s="144"/>
      <c r="E18" s="24" t="s">
        <v>22</v>
      </c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88"/>
      <c r="S18" s="99"/>
      <c r="T18" s="99"/>
      <c r="U18" s="161"/>
    </row>
    <row r="19" spans="2:21" s="4" customFormat="1" ht="24" customHeight="1" x14ac:dyDescent="0.25">
      <c r="B19" s="118">
        <v>7</v>
      </c>
      <c r="C19" s="120" t="s">
        <v>23</v>
      </c>
      <c r="D19" s="143"/>
      <c r="E19" s="15" t="s">
        <v>42</v>
      </c>
      <c r="F19" s="98">
        <f t="shared" ref="F19:P19" si="3">F14*F17</f>
        <v>308.40006815471116</v>
      </c>
      <c r="G19" s="98">
        <f t="shared" si="3"/>
        <v>32.373487817345371</v>
      </c>
      <c r="H19" s="98">
        <f t="shared" si="3"/>
        <v>8.5193388993014132</v>
      </c>
      <c r="I19" s="98">
        <f t="shared" si="3"/>
        <v>20.446413358323394</v>
      </c>
      <c r="J19" s="98">
        <f t="shared" si="3"/>
        <v>13.630942238882263</v>
      </c>
      <c r="K19" s="98">
        <f t="shared" si="3"/>
        <v>1.7038677798602828</v>
      </c>
      <c r="L19" s="98">
        <f t="shared" si="3"/>
        <v>1.7038677798602828</v>
      </c>
      <c r="M19" s="98">
        <f t="shared" ref="M19" si="4">M14*M17</f>
        <v>386.7779860282842</v>
      </c>
      <c r="N19" s="98">
        <f t="shared" si="3"/>
        <v>20.476545048399103</v>
      </c>
      <c r="O19" s="98">
        <f t="shared" si="3"/>
        <v>32.239711739047976</v>
      </c>
      <c r="P19" s="98">
        <f t="shared" si="3"/>
        <v>0</v>
      </c>
      <c r="Q19" s="98">
        <f t="shared" ref="Q19" si="5">Q14*Q17</f>
        <v>32.239711739047976</v>
      </c>
      <c r="R19" s="89">
        <f>SUM(M19,N19,Q19)</f>
        <v>439.49424281573124</v>
      </c>
      <c r="S19" s="98">
        <f>S14*S17</f>
        <v>1589.4396551724137</v>
      </c>
      <c r="T19" s="98">
        <f>T14*T17</f>
        <v>0</v>
      </c>
      <c r="U19" s="147">
        <f>SUM(R19:T20)</f>
        <v>2028.933897988145</v>
      </c>
    </row>
    <row r="20" spans="2:21" s="4" customFormat="1" ht="24" customHeight="1" x14ac:dyDescent="0.25">
      <c r="B20" s="118"/>
      <c r="C20" s="127"/>
      <c r="D20" s="144"/>
      <c r="E20" s="26" t="s">
        <v>24</v>
      </c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89"/>
      <c r="S20" s="98"/>
      <c r="T20" s="98"/>
      <c r="U20" s="147"/>
    </row>
    <row r="21" spans="2:21" s="4" customFormat="1" ht="24" customHeight="1" x14ac:dyDescent="0.25">
      <c r="B21" s="22"/>
      <c r="C21" s="23"/>
      <c r="D21" s="27"/>
      <c r="E21" s="24" t="s">
        <v>66</v>
      </c>
      <c r="F21" s="51">
        <v>122</v>
      </c>
      <c r="G21" s="51">
        <v>122</v>
      </c>
      <c r="H21" s="51">
        <v>122</v>
      </c>
      <c r="I21" s="51">
        <v>122</v>
      </c>
      <c r="J21" s="51">
        <v>122</v>
      </c>
      <c r="K21" s="51">
        <v>122</v>
      </c>
      <c r="L21" s="51">
        <v>122</v>
      </c>
      <c r="M21" s="51">
        <v>122</v>
      </c>
      <c r="N21" s="51">
        <v>123.1</v>
      </c>
      <c r="O21" s="51">
        <v>126.5</v>
      </c>
      <c r="P21" s="51">
        <v>126.5</v>
      </c>
      <c r="Q21" s="51">
        <v>126.5</v>
      </c>
      <c r="R21" s="51"/>
      <c r="S21" s="51">
        <v>117.4</v>
      </c>
      <c r="T21" s="51">
        <v>113.4</v>
      </c>
      <c r="U21" s="32"/>
    </row>
    <row r="22" spans="2:21" s="4" customFormat="1" ht="24" customHeight="1" x14ac:dyDescent="0.25">
      <c r="B22" s="118">
        <v>8</v>
      </c>
      <c r="C22" s="120" t="s">
        <v>25</v>
      </c>
      <c r="D22" s="143"/>
      <c r="E22" s="16" t="s">
        <v>43</v>
      </c>
      <c r="F22" s="92">
        <f>100/F21</f>
        <v>0.81967213114754101</v>
      </c>
      <c r="G22" s="92">
        <f>100/G21</f>
        <v>0.81967213114754101</v>
      </c>
      <c r="H22" s="92">
        <f t="shared" ref="H22:T22" si="6">100/H21</f>
        <v>0.81967213114754101</v>
      </c>
      <c r="I22" s="92">
        <f t="shared" si="6"/>
        <v>0.81967213114754101</v>
      </c>
      <c r="J22" s="92">
        <f t="shared" si="6"/>
        <v>0.81967213114754101</v>
      </c>
      <c r="K22" s="92">
        <f t="shared" si="6"/>
        <v>0.81967213114754101</v>
      </c>
      <c r="L22" s="92">
        <f t="shared" si="6"/>
        <v>0.81967213114754101</v>
      </c>
      <c r="M22" s="92">
        <f t="shared" si="6"/>
        <v>0.81967213114754101</v>
      </c>
      <c r="N22" s="92">
        <f t="shared" si="6"/>
        <v>0.81234768480909836</v>
      </c>
      <c r="O22" s="92">
        <f t="shared" si="6"/>
        <v>0.79051383399209485</v>
      </c>
      <c r="P22" s="92">
        <f t="shared" si="6"/>
        <v>0.79051383399209485</v>
      </c>
      <c r="Q22" s="92">
        <f t="shared" si="6"/>
        <v>0.79051383399209485</v>
      </c>
      <c r="R22" s="90"/>
      <c r="S22" s="92">
        <f t="shared" si="6"/>
        <v>0.85178875638841567</v>
      </c>
      <c r="T22" s="92">
        <f t="shared" si="6"/>
        <v>0.88183421516754845</v>
      </c>
      <c r="U22" s="148"/>
    </row>
    <row r="23" spans="2:21" s="4" customFormat="1" ht="24" customHeight="1" x14ac:dyDescent="0.25">
      <c r="B23" s="118"/>
      <c r="C23" s="127"/>
      <c r="D23" s="144"/>
      <c r="E23" s="26" t="s">
        <v>22</v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0"/>
      <c r="S23" s="92"/>
      <c r="T23" s="92"/>
      <c r="U23" s="148"/>
    </row>
    <row r="24" spans="2:21" s="4" customFormat="1" ht="24" customHeight="1" x14ac:dyDescent="0.25">
      <c r="B24" s="118">
        <v>9</v>
      </c>
      <c r="C24" s="120" t="s">
        <v>26</v>
      </c>
      <c r="D24" s="143"/>
      <c r="E24" s="15" t="s">
        <v>44</v>
      </c>
      <c r="F24" s="53">
        <f>F19*F22</f>
        <v>252.78694111041898</v>
      </c>
      <c r="G24" s="53">
        <f>G19*G22</f>
        <v>26.535645751922434</v>
      </c>
      <c r="H24" s="53">
        <f t="shared" ref="H24:T24" si="7">H19*H22</f>
        <v>6.9830646715585356</v>
      </c>
      <c r="I24" s="53">
        <f t="shared" si="7"/>
        <v>16.759355211740488</v>
      </c>
      <c r="J24" s="53">
        <f t="shared" si="7"/>
        <v>11.172903474493658</v>
      </c>
      <c r="K24" s="53">
        <f t="shared" si="7"/>
        <v>1.3966129343117073</v>
      </c>
      <c r="L24" s="53">
        <f t="shared" si="7"/>
        <v>1.3966129343117073</v>
      </c>
      <c r="M24" s="53">
        <f t="shared" ref="M24" si="8">M19*M22</f>
        <v>317.03113608875753</v>
      </c>
      <c r="N24" s="53">
        <f t="shared" si="7"/>
        <v>16.634073962956219</v>
      </c>
      <c r="O24" s="53">
        <f t="shared" si="7"/>
        <v>25.485938133634765</v>
      </c>
      <c r="P24" s="53">
        <f t="shared" si="7"/>
        <v>0</v>
      </c>
      <c r="Q24" s="53">
        <f t="shared" ref="Q24" si="9">Q19*Q22</f>
        <v>25.485938133634765</v>
      </c>
      <c r="R24" s="91">
        <f>SUM(M24,N24,Q24)</f>
        <v>359.15114818534852</v>
      </c>
      <c r="S24" s="53">
        <f t="shared" si="7"/>
        <v>1353.8668272337425</v>
      </c>
      <c r="T24" s="53">
        <f t="shared" si="7"/>
        <v>0</v>
      </c>
      <c r="U24" s="146">
        <f>SUM(R24:T25)</f>
        <v>1713.017975419091</v>
      </c>
    </row>
    <row r="25" spans="2:21" s="4" customFormat="1" ht="24" customHeight="1" x14ac:dyDescent="0.25">
      <c r="B25" s="118"/>
      <c r="C25" s="127"/>
      <c r="D25" s="144"/>
      <c r="E25" s="26" t="s">
        <v>24</v>
      </c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91"/>
      <c r="S25" s="53"/>
      <c r="T25" s="53"/>
      <c r="U25" s="146"/>
    </row>
    <row r="26" spans="2:21" s="4" customFormat="1" ht="24" customHeight="1" x14ac:dyDescent="0.25">
      <c r="B26" s="22"/>
      <c r="C26" s="23"/>
      <c r="D26" s="27"/>
      <c r="E26" s="24" t="s">
        <v>67</v>
      </c>
      <c r="F26" s="52">
        <v>79.5</v>
      </c>
      <c r="G26" s="52">
        <v>79.5</v>
      </c>
      <c r="H26" s="52">
        <v>79.5</v>
      </c>
      <c r="I26" s="52">
        <v>79.5</v>
      </c>
      <c r="J26" s="52">
        <v>79.5</v>
      </c>
      <c r="K26" s="52">
        <v>79.5</v>
      </c>
      <c r="L26" s="52">
        <v>79.5</v>
      </c>
      <c r="M26" s="52">
        <v>79.5</v>
      </c>
      <c r="N26" s="52">
        <v>83.6</v>
      </c>
      <c r="O26" s="52">
        <v>85.3</v>
      </c>
      <c r="P26" s="52">
        <v>85.3</v>
      </c>
      <c r="Q26" s="52">
        <v>85.3</v>
      </c>
      <c r="R26" s="52"/>
      <c r="S26" s="51">
        <v>86.9</v>
      </c>
      <c r="T26" s="52">
        <v>19.600000000000001</v>
      </c>
      <c r="U26" s="31"/>
    </row>
    <row r="27" spans="2:21" s="4" customFormat="1" ht="24" customHeight="1" x14ac:dyDescent="0.25">
      <c r="B27" s="118">
        <v>10</v>
      </c>
      <c r="C27" s="120" t="s">
        <v>27</v>
      </c>
      <c r="D27" s="143"/>
      <c r="E27" s="15" t="s">
        <v>45</v>
      </c>
      <c r="F27" s="92">
        <f>100/F26</f>
        <v>1.2578616352201257</v>
      </c>
      <c r="G27" s="92">
        <f t="shared" ref="G27:T27" si="10">100/G26</f>
        <v>1.2578616352201257</v>
      </c>
      <c r="H27" s="92">
        <f t="shared" si="10"/>
        <v>1.2578616352201257</v>
      </c>
      <c r="I27" s="92">
        <f t="shared" si="10"/>
        <v>1.2578616352201257</v>
      </c>
      <c r="J27" s="92">
        <f t="shared" si="10"/>
        <v>1.2578616352201257</v>
      </c>
      <c r="K27" s="92">
        <f t="shared" si="10"/>
        <v>1.2578616352201257</v>
      </c>
      <c r="L27" s="92">
        <f t="shared" si="10"/>
        <v>1.2578616352201257</v>
      </c>
      <c r="M27" s="92">
        <f t="shared" si="10"/>
        <v>1.2578616352201257</v>
      </c>
      <c r="N27" s="92">
        <f t="shared" si="10"/>
        <v>1.1961722488038278</v>
      </c>
      <c r="O27" s="92">
        <f t="shared" si="10"/>
        <v>1.1723329425556859</v>
      </c>
      <c r="P27" s="92">
        <f t="shared" si="10"/>
        <v>1.1723329425556859</v>
      </c>
      <c r="Q27" s="92">
        <f t="shared" si="10"/>
        <v>1.1723329425556859</v>
      </c>
      <c r="R27" s="92"/>
      <c r="S27" s="92">
        <f t="shared" si="10"/>
        <v>1.1507479861910241</v>
      </c>
      <c r="T27" s="92">
        <f t="shared" si="10"/>
        <v>5.1020408163265305</v>
      </c>
      <c r="U27" s="148"/>
    </row>
    <row r="28" spans="2:21" s="4" customFormat="1" ht="24" customHeight="1" x14ac:dyDescent="0.25">
      <c r="B28" s="118"/>
      <c r="C28" s="127"/>
      <c r="D28" s="144"/>
      <c r="E28" s="26" t="s">
        <v>22</v>
      </c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148"/>
    </row>
    <row r="29" spans="2:21" s="4" customFormat="1" ht="24" customHeight="1" x14ac:dyDescent="0.25">
      <c r="B29" s="118">
        <v>11</v>
      </c>
      <c r="C29" s="120" t="s">
        <v>28</v>
      </c>
      <c r="D29" s="143"/>
      <c r="E29" s="15" t="s">
        <v>29</v>
      </c>
      <c r="F29" s="95">
        <f>F24*F27</f>
        <v>317.97099510744522</v>
      </c>
      <c r="G29" s="95">
        <f t="shared" ref="G29:T29" si="11">G24*G27</f>
        <v>33.378170757135138</v>
      </c>
      <c r="H29" s="95">
        <f t="shared" si="11"/>
        <v>8.78372914661451</v>
      </c>
      <c r="I29" s="95">
        <f t="shared" si="11"/>
        <v>21.080949951874825</v>
      </c>
      <c r="J29" s="95">
        <f t="shared" si="11"/>
        <v>14.053966634583217</v>
      </c>
      <c r="K29" s="95">
        <f t="shared" si="11"/>
        <v>1.7567458293229021</v>
      </c>
      <c r="L29" s="95">
        <f t="shared" si="11"/>
        <v>1.7567458293229021</v>
      </c>
      <c r="M29" s="95">
        <f t="shared" ref="M29" si="12">M24*M27</f>
        <v>398.78130325629877</v>
      </c>
      <c r="N29" s="95">
        <f t="shared" si="11"/>
        <v>19.897217659038539</v>
      </c>
      <c r="O29" s="95">
        <f t="shared" si="11"/>
        <v>29.878004845996209</v>
      </c>
      <c r="P29" s="95">
        <f t="shared" si="11"/>
        <v>0</v>
      </c>
      <c r="Q29" s="95">
        <f t="shared" ref="Q29" si="13">Q24*Q27</f>
        <v>29.878004845996209</v>
      </c>
      <c r="R29" s="93">
        <f>SUM(M29,N29,Q29)</f>
        <v>448.55652576133349</v>
      </c>
      <c r="S29" s="95">
        <f t="shared" si="11"/>
        <v>1557.9595250100604</v>
      </c>
      <c r="T29" s="95">
        <f t="shared" si="11"/>
        <v>0</v>
      </c>
      <c r="U29" s="145">
        <f>SUM(R29:T30)</f>
        <v>2006.5160507713938</v>
      </c>
    </row>
    <row r="30" spans="2:21" s="4" customFormat="1" ht="24" customHeight="1" x14ac:dyDescent="0.25">
      <c r="B30" s="118"/>
      <c r="C30" s="127"/>
      <c r="D30" s="144"/>
      <c r="E30" s="26" t="s">
        <v>24</v>
      </c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3"/>
      <c r="S30" s="95"/>
      <c r="T30" s="95"/>
      <c r="U30" s="145"/>
    </row>
    <row r="31" spans="2:21" s="4" customFormat="1" ht="24" customHeight="1" x14ac:dyDescent="0.25">
      <c r="B31" s="118">
        <v>12</v>
      </c>
      <c r="C31" s="120" t="s">
        <v>30</v>
      </c>
      <c r="D31" s="121"/>
      <c r="E31" s="139" t="s">
        <v>31</v>
      </c>
      <c r="F31" s="54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141"/>
    </row>
    <row r="32" spans="2:21" s="4" customFormat="1" ht="24" customHeight="1" thickBot="1" x14ac:dyDescent="0.3">
      <c r="B32" s="119"/>
      <c r="C32" s="122"/>
      <c r="D32" s="123"/>
      <c r="E32" s="140"/>
      <c r="F32" s="57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142"/>
    </row>
    <row r="33" spans="2:21" s="4" customFormat="1" ht="24" customHeight="1" x14ac:dyDescent="0.25">
      <c r="B33" s="134">
        <v>13</v>
      </c>
      <c r="C33" s="135" t="s">
        <v>32</v>
      </c>
      <c r="D33" s="136"/>
      <c r="E33" s="19" t="s">
        <v>46</v>
      </c>
      <c r="F33" s="138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138"/>
      <c r="T33" s="138"/>
      <c r="U33" s="137"/>
    </row>
    <row r="34" spans="2:21" s="4" customFormat="1" ht="24" customHeight="1" x14ac:dyDescent="0.25">
      <c r="B34" s="118"/>
      <c r="C34" s="127"/>
      <c r="D34" s="128"/>
      <c r="E34" s="13" t="s">
        <v>22</v>
      </c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116"/>
    </row>
    <row r="35" spans="2:21" s="4" customFormat="1" ht="24" customHeight="1" x14ac:dyDescent="0.25">
      <c r="B35" s="118">
        <v>14</v>
      </c>
      <c r="C35" s="120" t="s">
        <v>33</v>
      </c>
      <c r="D35" s="121"/>
      <c r="E35" s="13" t="s">
        <v>47</v>
      </c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116"/>
    </row>
    <row r="36" spans="2:21" s="4" customFormat="1" ht="24" customHeight="1" thickBot="1" x14ac:dyDescent="0.3">
      <c r="B36" s="119"/>
      <c r="C36" s="122"/>
      <c r="D36" s="123"/>
      <c r="E36" s="21" t="s">
        <v>12</v>
      </c>
      <c r="F36" s="130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130"/>
      <c r="T36" s="130"/>
      <c r="U36" s="117"/>
    </row>
    <row r="37" spans="2:21" s="4" customFormat="1" ht="24" customHeight="1" x14ac:dyDescent="0.25">
      <c r="B37" s="134">
        <v>15</v>
      </c>
      <c r="C37" s="135" t="s">
        <v>34</v>
      </c>
      <c r="D37" s="136"/>
      <c r="E37" s="19" t="s">
        <v>48</v>
      </c>
      <c r="F37" s="60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2"/>
      <c r="U37" s="137"/>
    </row>
    <row r="38" spans="2:21" s="4" customFormat="1" ht="24" customHeight="1" x14ac:dyDescent="0.25">
      <c r="B38" s="118"/>
      <c r="C38" s="127"/>
      <c r="D38" s="128"/>
      <c r="E38" s="13" t="s">
        <v>22</v>
      </c>
      <c r="F38" s="63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5"/>
      <c r="U38" s="116"/>
    </row>
    <row r="39" spans="2:21" s="4" customFormat="1" ht="24" customHeight="1" x14ac:dyDescent="0.25">
      <c r="B39" s="118">
        <v>16</v>
      </c>
      <c r="C39" s="120" t="s">
        <v>35</v>
      </c>
      <c r="D39" s="121"/>
      <c r="E39" s="13" t="s">
        <v>49</v>
      </c>
      <c r="F39" s="54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6"/>
      <c r="U39" s="116"/>
    </row>
    <row r="40" spans="2:21" s="4" customFormat="1" ht="24" customHeight="1" thickBot="1" x14ac:dyDescent="0.3">
      <c r="B40" s="119"/>
      <c r="C40" s="122"/>
      <c r="D40" s="123"/>
      <c r="E40" s="21" t="s">
        <v>36</v>
      </c>
      <c r="F40" s="57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9"/>
      <c r="U40" s="117"/>
    </row>
    <row r="41" spans="2:21" s="4" customFormat="1" ht="24" customHeight="1" x14ac:dyDescent="0.25">
      <c r="B41" s="124">
        <v>17</v>
      </c>
      <c r="C41" s="125" t="s">
        <v>37</v>
      </c>
      <c r="D41" s="126"/>
      <c r="E41" s="17" t="s">
        <v>50</v>
      </c>
      <c r="F41" s="60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2"/>
      <c r="U41" s="129"/>
    </row>
    <row r="42" spans="2:21" s="4" customFormat="1" ht="24" customHeight="1" x14ac:dyDescent="0.25">
      <c r="B42" s="118"/>
      <c r="C42" s="127"/>
      <c r="D42" s="128"/>
      <c r="E42" s="13" t="s">
        <v>22</v>
      </c>
      <c r="F42" s="63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5"/>
      <c r="U42" s="116"/>
    </row>
    <row r="43" spans="2:21" s="4" customFormat="1" ht="24" customHeight="1" x14ac:dyDescent="0.25">
      <c r="B43" s="118">
        <v>18</v>
      </c>
      <c r="C43" s="120" t="s">
        <v>38</v>
      </c>
      <c r="D43" s="121"/>
      <c r="E43" s="13" t="s">
        <v>51</v>
      </c>
      <c r="F43" s="54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6"/>
      <c r="U43" s="116"/>
    </row>
    <row r="44" spans="2:21" s="4" customFormat="1" ht="24" customHeight="1" thickBot="1" x14ac:dyDescent="0.3">
      <c r="B44" s="119"/>
      <c r="C44" s="122"/>
      <c r="D44" s="123"/>
      <c r="E44" s="21" t="s">
        <v>36</v>
      </c>
      <c r="F44" s="57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9"/>
      <c r="U44" s="117"/>
    </row>
    <row r="45" spans="2:21" s="4" customFormat="1" ht="15" customHeight="1" x14ac:dyDescent="0.25">
      <c r="B45" s="100" t="s">
        <v>5</v>
      </c>
      <c r="C45" s="101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1"/>
    </row>
    <row r="46" spans="2:21" s="4" customFormat="1" ht="48" customHeight="1" thickBot="1" x14ac:dyDescent="0.3">
      <c r="B46" s="102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4"/>
    </row>
  </sheetData>
  <mergeCells count="214">
    <mergeCell ref="G17:G18"/>
    <mergeCell ref="H17:H18"/>
    <mergeCell ref="I17:I18"/>
    <mergeCell ref="J17:J18"/>
    <mergeCell ref="K17:K18"/>
    <mergeCell ref="M17:M18"/>
    <mergeCell ref="Q17:Q18"/>
    <mergeCell ref="U27:U28"/>
    <mergeCell ref="L17:L18"/>
    <mergeCell ref="O17:O18"/>
    <mergeCell ref="T17:T18"/>
    <mergeCell ref="G19:G20"/>
    <mergeCell ref="H19:H20"/>
    <mergeCell ref="I19:I20"/>
    <mergeCell ref="J19:J20"/>
    <mergeCell ref="K19:K20"/>
    <mergeCell ref="L19:L20"/>
    <mergeCell ref="O19:O20"/>
    <mergeCell ref="T19:T20"/>
    <mergeCell ref="M19:M20"/>
    <mergeCell ref="T24:T25"/>
    <mergeCell ref="I27:I28"/>
    <mergeCell ref="J27:J28"/>
    <mergeCell ref="K27:K28"/>
    <mergeCell ref="B2:U2"/>
    <mergeCell ref="D6:U6"/>
    <mergeCell ref="D5:E5"/>
    <mergeCell ref="D7:E7"/>
    <mergeCell ref="F14:F15"/>
    <mergeCell ref="P14:P15"/>
    <mergeCell ref="S14:S15"/>
    <mergeCell ref="U14:U15"/>
    <mergeCell ref="C11:E11"/>
    <mergeCell ref="C10:E10"/>
    <mergeCell ref="C8:E8"/>
    <mergeCell ref="C14:D15"/>
    <mergeCell ref="B14:B15"/>
    <mergeCell ref="M14:M15"/>
    <mergeCell ref="Q14:Q15"/>
    <mergeCell ref="N14:N15"/>
    <mergeCell ref="T12:T13"/>
    <mergeCell ref="U12:U13"/>
    <mergeCell ref="T14:T15"/>
    <mergeCell ref="B19:B20"/>
    <mergeCell ref="C19:D20"/>
    <mergeCell ref="F19:F20"/>
    <mergeCell ref="P19:P20"/>
    <mergeCell ref="S19:S20"/>
    <mergeCell ref="U19:U20"/>
    <mergeCell ref="S22:S23"/>
    <mergeCell ref="U22:U23"/>
    <mergeCell ref="F8:U8"/>
    <mergeCell ref="F9:U9"/>
    <mergeCell ref="F10:U10"/>
    <mergeCell ref="F11:U11"/>
    <mergeCell ref="B17:B18"/>
    <mergeCell ref="C17:D18"/>
    <mergeCell ref="F17:F18"/>
    <mergeCell ref="P17:P18"/>
    <mergeCell ref="S17:S18"/>
    <mergeCell ref="U17:U18"/>
    <mergeCell ref="H14:H15"/>
    <mergeCell ref="I14:I15"/>
    <mergeCell ref="J14:J15"/>
    <mergeCell ref="K14:K15"/>
    <mergeCell ref="L14:L15"/>
    <mergeCell ref="O14:O15"/>
    <mergeCell ref="B24:B25"/>
    <mergeCell ref="C24:D25"/>
    <mergeCell ref="F24:F25"/>
    <mergeCell ref="P24:P25"/>
    <mergeCell ref="S24:S25"/>
    <mergeCell ref="U24:U25"/>
    <mergeCell ref="B22:B23"/>
    <mergeCell ref="C22:D23"/>
    <mergeCell ref="F22:F23"/>
    <mergeCell ref="P22:P23"/>
    <mergeCell ref="G22:G23"/>
    <mergeCell ref="H22:H23"/>
    <mergeCell ref="I22:I23"/>
    <mergeCell ref="J22:J23"/>
    <mergeCell ref="K22:K23"/>
    <mergeCell ref="L22:L23"/>
    <mergeCell ref="O22:O23"/>
    <mergeCell ref="T22:T23"/>
    <mergeCell ref="G24:G25"/>
    <mergeCell ref="H24:H25"/>
    <mergeCell ref="M22:M23"/>
    <mergeCell ref="M24:M25"/>
    <mergeCell ref="Q22:Q23"/>
    <mergeCell ref="Q24:Q25"/>
    <mergeCell ref="B29:B30"/>
    <mergeCell ref="C29:D30"/>
    <mergeCell ref="F29:F30"/>
    <mergeCell ref="P29:P30"/>
    <mergeCell ref="S29:S30"/>
    <mergeCell ref="U29:U30"/>
    <mergeCell ref="B27:B28"/>
    <mergeCell ref="C27:D28"/>
    <mergeCell ref="F27:F28"/>
    <mergeCell ref="P27:P28"/>
    <mergeCell ref="G29:G30"/>
    <mergeCell ref="H29:H30"/>
    <mergeCell ref="I29:I30"/>
    <mergeCell ref="J29:J30"/>
    <mergeCell ref="K29:K30"/>
    <mergeCell ref="L29:L30"/>
    <mergeCell ref="O29:O30"/>
    <mergeCell ref="T29:T30"/>
    <mergeCell ref="M27:M28"/>
    <mergeCell ref="M29:M30"/>
    <mergeCell ref="Q27:Q28"/>
    <mergeCell ref="Q29:Q30"/>
    <mergeCell ref="G27:G28"/>
    <mergeCell ref="H27:H28"/>
    <mergeCell ref="B33:B34"/>
    <mergeCell ref="C33:D34"/>
    <mergeCell ref="F33:F34"/>
    <mergeCell ref="P33:P34"/>
    <mergeCell ref="S33:S34"/>
    <mergeCell ref="U33:U34"/>
    <mergeCell ref="B31:B32"/>
    <mergeCell ref="C31:D32"/>
    <mergeCell ref="E31:E32"/>
    <mergeCell ref="G33:G34"/>
    <mergeCell ref="H33:H34"/>
    <mergeCell ref="I33:I34"/>
    <mergeCell ref="J33:J34"/>
    <mergeCell ref="K33:K34"/>
    <mergeCell ref="L33:L34"/>
    <mergeCell ref="O33:O34"/>
    <mergeCell ref="T33:T34"/>
    <mergeCell ref="M33:M34"/>
    <mergeCell ref="Q33:Q34"/>
    <mergeCell ref="F31:U32"/>
    <mergeCell ref="U37:U38"/>
    <mergeCell ref="B35:B36"/>
    <mergeCell ref="C35:D36"/>
    <mergeCell ref="F35:F36"/>
    <mergeCell ref="P35:P36"/>
    <mergeCell ref="G35:G36"/>
    <mergeCell ref="H35:H36"/>
    <mergeCell ref="I35:I36"/>
    <mergeCell ref="J35:J36"/>
    <mergeCell ref="K35:K36"/>
    <mergeCell ref="L35:L36"/>
    <mergeCell ref="O35:O36"/>
    <mergeCell ref="T35:T36"/>
    <mergeCell ref="M35:M36"/>
    <mergeCell ref="Q35:Q36"/>
    <mergeCell ref="R35:R36"/>
    <mergeCell ref="F37:T38"/>
    <mergeCell ref="B45:C45"/>
    <mergeCell ref="B46:U46"/>
    <mergeCell ref="C9:D9"/>
    <mergeCell ref="B3:C3"/>
    <mergeCell ref="B12:E13"/>
    <mergeCell ref="D45:U45"/>
    <mergeCell ref="D3:E3"/>
    <mergeCell ref="D4:E4"/>
    <mergeCell ref="U43:U44"/>
    <mergeCell ref="B43:B44"/>
    <mergeCell ref="C43:D44"/>
    <mergeCell ref="U39:U40"/>
    <mergeCell ref="B41:B42"/>
    <mergeCell ref="C41:D42"/>
    <mergeCell ref="U41:U42"/>
    <mergeCell ref="B39:B40"/>
    <mergeCell ref="C39:D40"/>
    <mergeCell ref="S35:S36"/>
    <mergeCell ref="F12:L12"/>
    <mergeCell ref="O12:P12"/>
    <mergeCell ref="G14:G15"/>
    <mergeCell ref="U35:U36"/>
    <mergeCell ref="B37:B38"/>
    <mergeCell ref="C37:D38"/>
    <mergeCell ref="L27:L28"/>
    <mergeCell ref="O27:O28"/>
    <mergeCell ref="T27:T28"/>
    <mergeCell ref="S27:S28"/>
    <mergeCell ref="N29:N30"/>
    <mergeCell ref="N33:N34"/>
    <mergeCell ref="N35:N36"/>
    <mergeCell ref="S12:S13"/>
    <mergeCell ref="Q19:Q20"/>
    <mergeCell ref="N17:N18"/>
    <mergeCell ref="N19:N20"/>
    <mergeCell ref="N22:N23"/>
    <mergeCell ref="N24:N25"/>
    <mergeCell ref="N27:N28"/>
    <mergeCell ref="I24:I25"/>
    <mergeCell ref="J24:J25"/>
    <mergeCell ref="K24:K25"/>
    <mergeCell ref="L24:L25"/>
    <mergeCell ref="O24:O25"/>
    <mergeCell ref="F39:T40"/>
    <mergeCell ref="F41:T42"/>
    <mergeCell ref="F43:T44"/>
    <mergeCell ref="F3:I3"/>
    <mergeCell ref="F4:I4"/>
    <mergeCell ref="F5:I5"/>
    <mergeCell ref="F7:I7"/>
    <mergeCell ref="J3:U3"/>
    <mergeCell ref="J4:U4"/>
    <mergeCell ref="J5:U5"/>
    <mergeCell ref="J7:U7"/>
    <mergeCell ref="R14:R15"/>
    <mergeCell ref="R17:R18"/>
    <mergeCell ref="R19:R20"/>
    <mergeCell ref="R22:R23"/>
    <mergeCell ref="R24:R25"/>
    <mergeCell ref="R27:R28"/>
    <mergeCell ref="R29:R30"/>
    <mergeCell ref="R33:R34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workbookViewId="0">
      <selection activeCell="F8" sqref="F8:U8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162" t="s">
        <v>77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4"/>
      <c r="U2" s="165"/>
    </row>
    <row r="3" spans="2:21" s="3" customFormat="1" ht="24" customHeight="1" thickBot="1" x14ac:dyDescent="0.3">
      <c r="B3" s="107" t="s">
        <v>0</v>
      </c>
      <c r="C3" s="68"/>
      <c r="D3" s="112" t="s">
        <v>73</v>
      </c>
      <c r="E3" s="113"/>
      <c r="F3" s="66" t="s">
        <v>13</v>
      </c>
      <c r="G3" s="67"/>
      <c r="H3" s="67"/>
      <c r="I3" s="68"/>
      <c r="J3" s="75" t="s">
        <v>74</v>
      </c>
      <c r="K3" s="76"/>
      <c r="L3" s="76"/>
      <c r="M3" s="76"/>
      <c r="N3" s="76"/>
      <c r="O3" s="76"/>
      <c r="P3" s="76"/>
      <c r="Q3" s="76"/>
      <c r="R3" s="76"/>
      <c r="S3" s="76"/>
      <c r="T3" s="76"/>
      <c r="U3" s="77"/>
    </row>
    <row r="4" spans="2:21" s="3" customFormat="1" ht="24" customHeight="1" x14ac:dyDescent="0.25">
      <c r="B4" s="5" t="s">
        <v>1</v>
      </c>
      <c r="C4" s="6"/>
      <c r="D4" s="114">
        <v>43850</v>
      </c>
      <c r="E4" s="115"/>
      <c r="F4" s="69" t="s">
        <v>14</v>
      </c>
      <c r="G4" s="70"/>
      <c r="H4" s="70"/>
      <c r="I4" s="71"/>
      <c r="J4" s="78" t="s">
        <v>76</v>
      </c>
      <c r="K4" s="79"/>
      <c r="L4" s="79"/>
      <c r="M4" s="79"/>
      <c r="N4" s="79"/>
      <c r="O4" s="79"/>
      <c r="P4" s="79"/>
      <c r="Q4" s="79"/>
      <c r="R4" s="79"/>
      <c r="S4" s="79"/>
      <c r="T4" s="79"/>
      <c r="U4" s="80"/>
    </row>
    <row r="5" spans="2:21" s="3" customFormat="1" ht="24" customHeight="1" x14ac:dyDescent="0.25">
      <c r="B5" s="7" t="s">
        <v>2</v>
      </c>
      <c r="C5" s="8"/>
      <c r="D5" s="169" t="s">
        <v>78</v>
      </c>
      <c r="E5" s="170"/>
      <c r="F5" s="72" t="s">
        <v>15</v>
      </c>
      <c r="G5" s="73"/>
      <c r="H5" s="73"/>
      <c r="I5" s="74"/>
      <c r="J5" s="81" t="s">
        <v>79</v>
      </c>
      <c r="K5" s="82"/>
      <c r="L5" s="82"/>
      <c r="M5" s="82"/>
      <c r="N5" s="82"/>
      <c r="O5" s="82"/>
      <c r="P5" s="82"/>
      <c r="Q5" s="82"/>
      <c r="R5" s="82"/>
      <c r="S5" s="82"/>
      <c r="T5" s="82"/>
      <c r="U5" s="83"/>
    </row>
    <row r="6" spans="2:21" s="3" customFormat="1" ht="24" customHeight="1" thickBot="1" x14ac:dyDescent="0.3">
      <c r="B6" s="9" t="s">
        <v>3</v>
      </c>
      <c r="C6" s="10"/>
      <c r="D6" s="166" t="s">
        <v>64</v>
      </c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7"/>
      <c r="U6" s="168"/>
    </row>
    <row r="7" spans="2:21" s="3" customFormat="1" ht="24" customHeight="1" thickBot="1" x14ac:dyDescent="0.3">
      <c r="B7" s="11" t="s">
        <v>4</v>
      </c>
      <c r="C7" s="12"/>
      <c r="D7" s="171"/>
      <c r="E7" s="172"/>
      <c r="F7" s="66" t="s">
        <v>16</v>
      </c>
      <c r="G7" s="67"/>
      <c r="H7" s="67"/>
      <c r="I7" s="68"/>
      <c r="J7" s="84">
        <v>43852</v>
      </c>
      <c r="K7" s="85"/>
      <c r="L7" s="85"/>
      <c r="M7" s="85"/>
      <c r="N7" s="85"/>
      <c r="O7" s="85"/>
      <c r="P7" s="85"/>
      <c r="Q7" s="85"/>
      <c r="R7" s="85"/>
      <c r="S7" s="85"/>
      <c r="T7" s="85"/>
      <c r="U7" s="86"/>
    </row>
    <row r="8" spans="2:21" s="3" customFormat="1" ht="24" customHeight="1" x14ac:dyDescent="0.25">
      <c r="B8" s="35">
        <v>1</v>
      </c>
      <c r="C8" s="179" t="s">
        <v>6</v>
      </c>
      <c r="D8" s="180"/>
      <c r="E8" s="181"/>
      <c r="F8" s="149" t="s">
        <v>71</v>
      </c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50"/>
      <c r="U8" s="151"/>
    </row>
    <row r="9" spans="2:21" s="3" customFormat="1" ht="24" customHeight="1" x14ac:dyDescent="0.25">
      <c r="B9" s="33">
        <v>2</v>
      </c>
      <c r="C9" s="105" t="s">
        <v>7</v>
      </c>
      <c r="D9" s="106"/>
      <c r="E9" s="13" t="s">
        <v>39</v>
      </c>
      <c r="F9" s="152" t="s">
        <v>69</v>
      </c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3"/>
      <c r="U9" s="154"/>
    </row>
    <row r="10" spans="2:21" s="3" customFormat="1" ht="24" customHeight="1" x14ac:dyDescent="0.25">
      <c r="B10" s="33">
        <v>3</v>
      </c>
      <c r="C10" s="105" t="s">
        <v>8</v>
      </c>
      <c r="D10" s="178"/>
      <c r="E10" s="106"/>
      <c r="F10" s="155" t="s">
        <v>75</v>
      </c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6"/>
      <c r="U10" s="157"/>
    </row>
    <row r="11" spans="2:21" s="3" customFormat="1" ht="24" customHeight="1" thickBot="1" x14ac:dyDescent="0.3">
      <c r="B11" s="36">
        <v>4</v>
      </c>
      <c r="C11" s="175" t="s">
        <v>9</v>
      </c>
      <c r="D11" s="176"/>
      <c r="E11" s="177"/>
      <c r="F11" s="158" t="s">
        <v>72</v>
      </c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9"/>
      <c r="U11" s="160"/>
    </row>
    <row r="12" spans="2:21" s="3" customFormat="1" ht="18" customHeight="1" x14ac:dyDescent="0.25">
      <c r="B12" s="108"/>
      <c r="C12" s="61"/>
      <c r="D12" s="61"/>
      <c r="E12" s="62"/>
      <c r="F12" s="131" t="s">
        <v>19</v>
      </c>
      <c r="G12" s="132"/>
      <c r="H12" s="132"/>
      <c r="I12" s="132"/>
      <c r="J12" s="132"/>
      <c r="K12" s="132"/>
      <c r="L12" s="133"/>
      <c r="M12" s="41" t="s">
        <v>19</v>
      </c>
      <c r="N12" s="19" t="s">
        <v>21</v>
      </c>
      <c r="O12" s="131" t="s">
        <v>20</v>
      </c>
      <c r="P12" s="133"/>
      <c r="Q12" s="40" t="s">
        <v>20</v>
      </c>
      <c r="R12" s="39" t="s">
        <v>61</v>
      </c>
      <c r="S12" s="96" t="s">
        <v>17</v>
      </c>
      <c r="T12" s="96" t="s">
        <v>18</v>
      </c>
      <c r="U12" s="182" t="s">
        <v>70</v>
      </c>
    </row>
    <row r="13" spans="2:21" s="3" customFormat="1" ht="18" customHeight="1" x14ac:dyDescent="0.25">
      <c r="B13" s="109"/>
      <c r="C13" s="64"/>
      <c r="D13" s="64"/>
      <c r="E13" s="65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68</v>
      </c>
      <c r="N13" s="13" t="s">
        <v>60</v>
      </c>
      <c r="O13" s="13" t="s">
        <v>20</v>
      </c>
      <c r="P13" s="13" t="s">
        <v>59</v>
      </c>
      <c r="Q13" s="25" t="s">
        <v>68</v>
      </c>
      <c r="R13" s="25" t="s">
        <v>62</v>
      </c>
      <c r="S13" s="97"/>
      <c r="T13" s="97"/>
      <c r="U13" s="183"/>
    </row>
    <row r="14" spans="2:21" s="4" customFormat="1" ht="24" customHeight="1" x14ac:dyDescent="0.25">
      <c r="B14" s="118">
        <v>5</v>
      </c>
      <c r="C14" s="120" t="s">
        <v>10</v>
      </c>
      <c r="D14" s="121"/>
      <c r="E14" s="15" t="s">
        <v>40</v>
      </c>
      <c r="F14" s="87">
        <v>127</v>
      </c>
      <c r="G14" s="87">
        <v>22</v>
      </c>
      <c r="H14" s="87">
        <v>2</v>
      </c>
      <c r="I14" s="87">
        <v>9</v>
      </c>
      <c r="J14" s="87">
        <v>5</v>
      </c>
      <c r="K14" s="87">
        <v>1</v>
      </c>
      <c r="L14" s="87">
        <v>0</v>
      </c>
      <c r="M14" s="87">
        <f>SUM(F14:L15)</f>
        <v>166</v>
      </c>
      <c r="N14" s="87">
        <v>10</v>
      </c>
      <c r="O14" s="87">
        <v>16</v>
      </c>
      <c r="P14" s="87">
        <v>0</v>
      </c>
      <c r="Q14" s="87">
        <f>SUM(O14:P15)</f>
        <v>16</v>
      </c>
      <c r="R14" s="87">
        <f>SUM(M14,N14,Q14)</f>
        <v>192</v>
      </c>
      <c r="S14" s="173">
        <v>745</v>
      </c>
      <c r="T14" s="87">
        <v>0</v>
      </c>
      <c r="U14" s="174">
        <f>SUM(R14:T15)</f>
        <v>937</v>
      </c>
    </row>
    <row r="15" spans="2:21" s="4" customFormat="1" ht="24" customHeight="1" x14ac:dyDescent="0.25">
      <c r="B15" s="118"/>
      <c r="C15" s="127"/>
      <c r="D15" s="128"/>
      <c r="E15" s="34" t="s">
        <v>12</v>
      </c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173"/>
      <c r="T15" s="87"/>
      <c r="U15" s="174"/>
    </row>
    <row r="16" spans="2:21" s="4" customFormat="1" ht="24" customHeight="1" x14ac:dyDescent="0.25">
      <c r="B16" s="33"/>
      <c r="C16" s="38"/>
      <c r="D16" s="27"/>
      <c r="E16" s="37" t="s">
        <v>65</v>
      </c>
      <c r="F16" s="52">
        <f>7.3+7.78+8.09+7.88+7.52+7.31+6.97+5.84</f>
        <v>58.69</v>
      </c>
      <c r="G16" s="52">
        <f t="shared" ref="G16:M16" si="0">7.3+7.78+8.09+7.88+7.52+7.31+6.97+5.84</f>
        <v>58.69</v>
      </c>
      <c r="H16" s="52">
        <f t="shared" si="0"/>
        <v>58.69</v>
      </c>
      <c r="I16" s="52">
        <f t="shared" si="0"/>
        <v>58.69</v>
      </c>
      <c r="J16" s="52">
        <f t="shared" si="0"/>
        <v>58.69</v>
      </c>
      <c r="K16" s="52">
        <f t="shared" si="0"/>
        <v>58.69</v>
      </c>
      <c r="L16" s="52">
        <f t="shared" si="0"/>
        <v>58.69</v>
      </c>
      <c r="M16" s="52">
        <f t="shared" si="0"/>
        <v>58.69</v>
      </c>
      <c r="N16" s="52">
        <f>6+6.83+7.36+7.66+7.35+6.92+6.24+5.36</f>
        <v>53.720000000000006</v>
      </c>
      <c r="O16" s="52">
        <f>7.48+6.34+5.82+5.27+6.74+8.18+6.67+6.23</f>
        <v>52.730000000000004</v>
      </c>
      <c r="P16" s="52">
        <f t="shared" ref="P16:Q16" si="1">7.48+6.34+5.82+5.27+6.74+8.18+6.67+6.23</f>
        <v>52.730000000000004</v>
      </c>
      <c r="Q16" s="52">
        <f t="shared" si="1"/>
        <v>52.730000000000004</v>
      </c>
      <c r="R16" s="52"/>
      <c r="S16" s="51">
        <f>6.8+6.09+5.92+5.73+6.4+8.09+8.69+7.96</f>
        <v>55.68</v>
      </c>
      <c r="T16" s="52">
        <f>7.09+7.54+6.11+5.38+6.47+7.69+7.61+7.17</f>
        <v>55.059999999999995</v>
      </c>
      <c r="U16" s="31"/>
    </row>
    <row r="17" spans="2:21" s="4" customFormat="1" ht="24" customHeight="1" x14ac:dyDescent="0.25">
      <c r="B17" s="118">
        <v>6</v>
      </c>
      <c r="C17" s="120" t="s">
        <v>11</v>
      </c>
      <c r="D17" s="143"/>
      <c r="E17" s="16" t="s">
        <v>41</v>
      </c>
      <c r="F17" s="99">
        <f t="shared" ref="F17:Q17" si="2">100/F16</f>
        <v>1.7038677798602828</v>
      </c>
      <c r="G17" s="99">
        <f t="shared" si="2"/>
        <v>1.7038677798602828</v>
      </c>
      <c r="H17" s="99">
        <f t="shared" si="2"/>
        <v>1.7038677798602828</v>
      </c>
      <c r="I17" s="99">
        <f t="shared" si="2"/>
        <v>1.7038677798602828</v>
      </c>
      <c r="J17" s="99">
        <f t="shared" si="2"/>
        <v>1.7038677798602828</v>
      </c>
      <c r="K17" s="99">
        <f t="shared" si="2"/>
        <v>1.7038677798602828</v>
      </c>
      <c r="L17" s="99">
        <f t="shared" si="2"/>
        <v>1.7038677798602828</v>
      </c>
      <c r="M17" s="99">
        <f t="shared" si="2"/>
        <v>1.7038677798602828</v>
      </c>
      <c r="N17" s="99">
        <f t="shared" si="2"/>
        <v>1.8615040953090094</v>
      </c>
      <c r="O17" s="99">
        <f t="shared" si="2"/>
        <v>1.8964536317087046</v>
      </c>
      <c r="P17" s="99">
        <f t="shared" si="2"/>
        <v>1.8964536317087046</v>
      </c>
      <c r="Q17" s="99">
        <f t="shared" si="2"/>
        <v>1.8964536317087046</v>
      </c>
      <c r="R17" s="88"/>
      <c r="S17" s="99">
        <f>100/S16</f>
        <v>1.7959770114942528</v>
      </c>
      <c r="T17" s="99">
        <f>100/T16</f>
        <v>1.8162005085361426</v>
      </c>
      <c r="U17" s="161"/>
    </row>
    <row r="18" spans="2:21" s="4" customFormat="1" ht="24" customHeight="1" x14ac:dyDescent="0.25">
      <c r="B18" s="118"/>
      <c r="C18" s="127"/>
      <c r="D18" s="144"/>
      <c r="E18" s="37" t="s">
        <v>22</v>
      </c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88"/>
      <c r="S18" s="99"/>
      <c r="T18" s="99"/>
      <c r="U18" s="161"/>
    </row>
    <row r="19" spans="2:21" s="4" customFormat="1" ht="24" customHeight="1" x14ac:dyDescent="0.25">
      <c r="B19" s="118">
        <v>7</v>
      </c>
      <c r="C19" s="120" t="s">
        <v>23</v>
      </c>
      <c r="D19" s="143"/>
      <c r="E19" s="15" t="s">
        <v>42</v>
      </c>
      <c r="F19" s="98">
        <f t="shared" ref="F19:Q19" si="3">F14*F17</f>
        <v>216.39120804225593</v>
      </c>
      <c r="G19" s="98">
        <f t="shared" si="3"/>
        <v>37.485091156926224</v>
      </c>
      <c r="H19" s="98">
        <f t="shared" si="3"/>
        <v>3.4077355597205656</v>
      </c>
      <c r="I19" s="98">
        <f t="shared" si="3"/>
        <v>15.334810018742544</v>
      </c>
      <c r="J19" s="98">
        <f t="shared" si="3"/>
        <v>8.5193388993014132</v>
      </c>
      <c r="K19" s="98">
        <f t="shared" si="3"/>
        <v>1.7038677798602828</v>
      </c>
      <c r="L19" s="98">
        <f t="shared" si="3"/>
        <v>0</v>
      </c>
      <c r="M19" s="98">
        <f t="shared" si="3"/>
        <v>282.84205145680693</v>
      </c>
      <c r="N19" s="98">
        <f t="shared" si="3"/>
        <v>18.615040953090094</v>
      </c>
      <c r="O19" s="98">
        <f t="shared" si="3"/>
        <v>30.343258107339274</v>
      </c>
      <c r="P19" s="98">
        <f t="shared" si="3"/>
        <v>0</v>
      </c>
      <c r="Q19" s="98">
        <f t="shared" si="3"/>
        <v>30.343258107339274</v>
      </c>
      <c r="R19" s="89">
        <f>SUM(M19,N19,Q19)</f>
        <v>331.80035051723632</v>
      </c>
      <c r="S19" s="98">
        <f>S14*S17</f>
        <v>1338.0028735632184</v>
      </c>
      <c r="T19" s="98">
        <f>T14*T17</f>
        <v>0</v>
      </c>
      <c r="U19" s="147">
        <f>SUM(R19:T20)</f>
        <v>1669.8032240804546</v>
      </c>
    </row>
    <row r="20" spans="2:21" s="4" customFormat="1" ht="24" customHeight="1" x14ac:dyDescent="0.25">
      <c r="B20" s="118"/>
      <c r="C20" s="127"/>
      <c r="D20" s="144"/>
      <c r="E20" s="34" t="s">
        <v>24</v>
      </c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89"/>
      <c r="S20" s="98"/>
      <c r="T20" s="98"/>
      <c r="U20" s="147"/>
    </row>
    <row r="21" spans="2:21" s="4" customFormat="1" ht="24" customHeight="1" x14ac:dyDescent="0.25">
      <c r="B21" s="33"/>
      <c r="C21" s="38"/>
      <c r="D21" s="27"/>
      <c r="E21" s="37" t="s">
        <v>66</v>
      </c>
      <c r="F21" s="51">
        <v>122</v>
      </c>
      <c r="G21" s="51">
        <v>122</v>
      </c>
      <c r="H21" s="51">
        <v>122</v>
      </c>
      <c r="I21" s="51">
        <v>122</v>
      </c>
      <c r="J21" s="51">
        <v>122</v>
      </c>
      <c r="K21" s="51">
        <v>122</v>
      </c>
      <c r="L21" s="51">
        <v>122</v>
      </c>
      <c r="M21" s="51">
        <v>122</v>
      </c>
      <c r="N21" s="51">
        <v>134.19999999999999</v>
      </c>
      <c r="O21" s="51">
        <v>117.1</v>
      </c>
      <c r="P21" s="51">
        <v>117.1</v>
      </c>
      <c r="Q21" s="51">
        <v>117.1</v>
      </c>
      <c r="R21" s="51"/>
      <c r="S21" s="51">
        <v>109.5</v>
      </c>
      <c r="T21" s="51">
        <v>104.3</v>
      </c>
      <c r="U21" s="32"/>
    </row>
    <row r="22" spans="2:21" s="4" customFormat="1" ht="24" customHeight="1" x14ac:dyDescent="0.25">
      <c r="B22" s="118">
        <v>8</v>
      </c>
      <c r="C22" s="120" t="s">
        <v>25</v>
      </c>
      <c r="D22" s="143"/>
      <c r="E22" s="16" t="s">
        <v>43</v>
      </c>
      <c r="F22" s="92">
        <f>100/F21</f>
        <v>0.81967213114754101</v>
      </c>
      <c r="G22" s="92">
        <f>100/G21</f>
        <v>0.81967213114754101</v>
      </c>
      <c r="H22" s="92">
        <f t="shared" ref="H22:T22" si="4">100/H21</f>
        <v>0.81967213114754101</v>
      </c>
      <c r="I22" s="92">
        <f t="shared" si="4"/>
        <v>0.81967213114754101</v>
      </c>
      <c r="J22" s="92">
        <f t="shared" si="4"/>
        <v>0.81967213114754101</v>
      </c>
      <c r="K22" s="92">
        <f t="shared" si="4"/>
        <v>0.81967213114754101</v>
      </c>
      <c r="L22" s="92">
        <f t="shared" si="4"/>
        <v>0.81967213114754101</v>
      </c>
      <c r="M22" s="92">
        <f t="shared" si="4"/>
        <v>0.81967213114754101</v>
      </c>
      <c r="N22" s="92">
        <f t="shared" si="4"/>
        <v>0.7451564828614009</v>
      </c>
      <c r="O22" s="92">
        <f t="shared" si="4"/>
        <v>0.8539709649871905</v>
      </c>
      <c r="P22" s="92">
        <f t="shared" si="4"/>
        <v>0.8539709649871905</v>
      </c>
      <c r="Q22" s="92">
        <f t="shared" si="4"/>
        <v>0.8539709649871905</v>
      </c>
      <c r="R22" s="90"/>
      <c r="S22" s="92">
        <f t="shared" si="4"/>
        <v>0.91324200913242004</v>
      </c>
      <c r="T22" s="92">
        <f t="shared" si="4"/>
        <v>0.95877277085330781</v>
      </c>
      <c r="U22" s="148"/>
    </row>
    <row r="23" spans="2:21" s="4" customFormat="1" ht="24" customHeight="1" x14ac:dyDescent="0.25">
      <c r="B23" s="118"/>
      <c r="C23" s="127"/>
      <c r="D23" s="144"/>
      <c r="E23" s="34" t="s">
        <v>22</v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0"/>
      <c r="S23" s="92"/>
      <c r="T23" s="92"/>
      <c r="U23" s="148"/>
    </row>
    <row r="24" spans="2:21" s="4" customFormat="1" ht="24" customHeight="1" x14ac:dyDescent="0.25">
      <c r="B24" s="118">
        <v>9</v>
      </c>
      <c r="C24" s="120" t="s">
        <v>26</v>
      </c>
      <c r="D24" s="143"/>
      <c r="E24" s="15" t="s">
        <v>44</v>
      </c>
      <c r="F24" s="53">
        <f>F19*F22</f>
        <v>177.36984265758682</v>
      </c>
      <c r="G24" s="53">
        <f>G19*G22</f>
        <v>30.725484554857562</v>
      </c>
      <c r="H24" s="53">
        <f t="shared" ref="H24:T24" si="5">H19*H22</f>
        <v>2.7932258686234146</v>
      </c>
      <c r="I24" s="53">
        <f t="shared" si="5"/>
        <v>12.569516408805365</v>
      </c>
      <c r="J24" s="53">
        <f t="shared" si="5"/>
        <v>6.9830646715585356</v>
      </c>
      <c r="K24" s="53">
        <f t="shared" si="5"/>
        <v>1.3966129343117073</v>
      </c>
      <c r="L24" s="53">
        <f t="shared" si="5"/>
        <v>0</v>
      </c>
      <c r="M24" s="53">
        <f t="shared" si="5"/>
        <v>231.8377470957434</v>
      </c>
      <c r="N24" s="53">
        <f t="shared" si="5"/>
        <v>13.871118444925555</v>
      </c>
      <c r="O24" s="53">
        <f t="shared" si="5"/>
        <v>25.912261406779912</v>
      </c>
      <c r="P24" s="53">
        <f t="shared" si="5"/>
        <v>0</v>
      </c>
      <c r="Q24" s="53">
        <f t="shared" si="5"/>
        <v>25.912261406779912</v>
      </c>
      <c r="R24" s="91">
        <f>SUM(M24,N24,Q24)</f>
        <v>271.62112694744883</v>
      </c>
      <c r="S24" s="53">
        <f t="shared" si="5"/>
        <v>1221.920432477825</v>
      </c>
      <c r="T24" s="53">
        <f t="shared" si="5"/>
        <v>0</v>
      </c>
      <c r="U24" s="146">
        <f>SUM(R24:T25)</f>
        <v>1493.5415594252738</v>
      </c>
    </row>
    <row r="25" spans="2:21" s="4" customFormat="1" ht="24" customHeight="1" x14ac:dyDescent="0.25">
      <c r="B25" s="118"/>
      <c r="C25" s="127"/>
      <c r="D25" s="144"/>
      <c r="E25" s="34" t="s">
        <v>24</v>
      </c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91"/>
      <c r="S25" s="53"/>
      <c r="T25" s="53"/>
      <c r="U25" s="146"/>
    </row>
    <row r="26" spans="2:21" s="4" customFormat="1" ht="24" customHeight="1" x14ac:dyDescent="0.25">
      <c r="B26" s="33"/>
      <c r="C26" s="38"/>
      <c r="D26" s="27"/>
      <c r="E26" s="37" t="s">
        <v>67</v>
      </c>
      <c r="F26" s="52">
        <v>79.5</v>
      </c>
      <c r="G26" s="52">
        <v>79.5</v>
      </c>
      <c r="H26" s="52">
        <v>79.5</v>
      </c>
      <c r="I26" s="52">
        <v>79.5</v>
      </c>
      <c r="J26" s="52">
        <v>79.5</v>
      </c>
      <c r="K26" s="52">
        <v>79.5</v>
      </c>
      <c r="L26" s="52">
        <v>79.5</v>
      </c>
      <c r="M26" s="52">
        <v>79.5</v>
      </c>
      <c r="N26" s="52">
        <v>83.6</v>
      </c>
      <c r="O26" s="52">
        <v>85.3</v>
      </c>
      <c r="P26" s="52">
        <v>85.3</v>
      </c>
      <c r="Q26" s="52">
        <v>85.3</v>
      </c>
      <c r="R26" s="52"/>
      <c r="S26" s="51">
        <v>86.9</v>
      </c>
      <c r="T26" s="52">
        <v>19.600000000000001</v>
      </c>
      <c r="U26" s="31"/>
    </row>
    <row r="27" spans="2:21" s="4" customFormat="1" ht="24" customHeight="1" x14ac:dyDescent="0.25">
      <c r="B27" s="118">
        <v>10</v>
      </c>
      <c r="C27" s="120" t="s">
        <v>27</v>
      </c>
      <c r="D27" s="143"/>
      <c r="E27" s="15" t="s">
        <v>45</v>
      </c>
      <c r="F27" s="92">
        <f>100/F26</f>
        <v>1.2578616352201257</v>
      </c>
      <c r="G27" s="92">
        <f t="shared" ref="G27:T27" si="6">100/G26</f>
        <v>1.2578616352201257</v>
      </c>
      <c r="H27" s="92">
        <f t="shared" si="6"/>
        <v>1.2578616352201257</v>
      </c>
      <c r="I27" s="92">
        <f t="shared" si="6"/>
        <v>1.2578616352201257</v>
      </c>
      <c r="J27" s="92">
        <f t="shared" si="6"/>
        <v>1.2578616352201257</v>
      </c>
      <c r="K27" s="92">
        <f t="shared" si="6"/>
        <v>1.2578616352201257</v>
      </c>
      <c r="L27" s="92">
        <f t="shared" si="6"/>
        <v>1.2578616352201257</v>
      </c>
      <c r="M27" s="92">
        <f t="shared" si="6"/>
        <v>1.2578616352201257</v>
      </c>
      <c r="N27" s="92">
        <f t="shared" si="6"/>
        <v>1.1961722488038278</v>
      </c>
      <c r="O27" s="92">
        <f t="shared" si="6"/>
        <v>1.1723329425556859</v>
      </c>
      <c r="P27" s="92">
        <f t="shared" si="6"/>
        <v>1.1723329425556859</v>
      </c>
      <c r="Q27" s="92">
        <f t="shared" si="6"/>
        <v>1.1723329425556859</v>
      </c>
      <c r="R27" s="92"/>
      <c r="S27" s="92">
        <f t="shared" si="6"/>
        <v>1.1507479861910241</v>
      </c>
      <c r="T27" s="92">
        <f t="shared" si="6"/>
        <v>5.1020408163265305</v>
      </c>
      <c r="U27" s="148"/>
    </row>
    <row r="28" spans="2:21" s="4" customFormat="1" ht="24" customHeight="1" x14ac:dyDescent="0.25">
      <c r="B28" s="118"/>
      <c r="C28" s="127"/>
      <c r="D28" s="144"/>
      <c r="E28" s="34" t="s">
        <v>22</v>
      </c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148"/>
    </row>
    <row r="29" spans="2:21" s="4" customFormat="1" ht="24" customHeight="1" x14ac:dyDescent="0.25">
      <c r="B29" s="118">
        <v>11</v>
      </c>
      <c r="C29" s="120" t="s">
        <v>28</v>
      </c>
      <c r="D29" s="143"/>
      <c r="E29" s="15" t="s">
        <v>29</v>
      </c>
      <c r="F29" s="95">
        <f>F24*F27</f>
        <v>223.10672032400856</v>
      </c>
      <c r="G29" s="95">
        <f t="shared" ref="G29:T29" si="7">G24*G27</f>
        <v>38.648408245103852</v>
      </c>
      <c r="H29" s="95">
        <f t="shared" si="7"/>
        <v>3.5134916586458043</v>
      </c>
      <c r="I29" s="95">
        <f t="shared" si="7"/>
        <v>15.810712463906119</v>
      </c>
      <c r="J29" s="95">
        <f t="shared" si="7"/>
        <v>8.78372914661451</v>
      </c>
      <c r="K29" s="95">
        <f t="shared" si="7"/>
        <v>1.7567458293229021</v>
      </c>
      <c r="L29" s="95">
        <f t="shared" si="7"/>
        <v>0</v>
      </c>
      <c r="M29" s="95">
        <f t="shared" si="7"/>
        <v>291.61980766760172</v>
      </c>
      <c r="N29" s="95">
        <f t="shared" si="7"/>
        <v>16.592246943690856</v>
      </c>
      <c r="O29" s="95">
        <f t="shared" si="7"/>
        <v>30.377797663282429</v>
      </c>
      <c r="P29" s="95">
        <f t="shared" si="7"/>
        <v>0</v>
      </c>
      <c r="Q29" s="95">
        <f t="shared" si="7"/>
        <v>30.377797663282429</v>
      </c>
      <c r="R29" s="93">
        <f>SUM(M29,N29,Q29)</f>
        <v>338.58985227457498</v>
      </c>
      <c r="S29" s="95">
        <f t="shared" si="7"/>
        <v>1406.1224769595224</v>
      </c>
      <c r="T29" s="95">
        <f t="shared" si="7"/>
        <v>0</v>
      </c>
      <c r="U29" s="145">
        <f>SUM(R29:T30)</f>
        <v>1744.7123292340973</v>
      </c>
    </row>
    <row r="30" spans="2:21" s="4" customFormat="1" ht="24" customHeight="1" x14ac:dyDescent="0.25">
      <c r="B30" s="118"/>
      <c r="C30" s="127"/>
      <c r="D30" s="144"/>
      <c r="E30" s="34" t="s">
        <v>24</v>
      </c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3"/>
      <c r="S30" s="95"/>
      <c r="T30" s="95"/>
      <c r="U30" s="145"/>
    </row>
    <row r="31" spans="2:21" s="4" customFormat="1" ht="24" customHeight="1" x14ac:dyDescent="0.25">
      <c r="B31" s="118">
        <v>12</v>
      </c>
      <c r="C31" s="120" t="s">
        <v>30</v>
      </c>
      <c r="D31" s="121"/>
      <c r="E31" s="139" t="s">
        <v>31</v>
      </c>
      <c r="F31" s="54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141"/>
    </row>
    <row r="32" spans="2:21" s="4" customFormat="1" ht="24" customHeight="1" thickBot="1" x14ac:dyDescent="0.3">
      <c r="B32" s="119"/>
      <c r="C32" s="122"/>
      <c r="D32" s="123"/>
      <c r="E32" s="140"/>
      <c r="F32" s="57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142"/>
    </row>
    <row r="33" spans="2:21" s="4" customFormat="1" ht="24" customHeight="1" x14ac:dyDescent="0.25">
      <c r="B33" s="134">
        <v>13</v>
      </c>
      <c r="C33" s="135" t="s">
        <v>32</v>
      </c>
      <c r="D33" s="136"/>
      <c r="E33" s="19" t="s">
        <v>46</v>
      </c>
      <c r="F33" s="138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138"/>
      <c r="T33" s="138"/>
      <c r="U33" s="137"/>
    </row>
    <row r="34" spans="2:21" s="4" customFormat="1" ht="24" customHeight="1" x14ac:dyDescent="0.25">
      <c r="B34" s="118"/>
      <c r="C34" s="127"/>
      <c r="D34" s="128"/>
      <c r="E34" s="13" t="s">
        <v>22</v>
      </c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116"/>
    </row>
    <row r="35" spans="2:21" s="4" customFormat="1" ht="24" customHeight="1" x14ac:dyDescent="0.25">
      <c r="B35" s="118">
        <v>14</v>
      </c>
      <c r="C35" s="120" t="s">
        <v>33</v>
      </c>
      <c r="D35" s="121"/>
      <c r="E35" s="13" t="s">
        <v>47</v>
      </c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116"/>
    </row>
    <row r="36" spans="2:21" s="4" customFormat="1" ht="24" customHeight="1" thickBot="1" x14ac:dyDescent="0.3">
      <c r="B36" s="119"/>
      <c r="C36" s="122"/>
      <c r="D36" s="123"/>
      <c r="E36" s="21" t="s">
        <v>12</v>
      </c>
      <c r="F36" s="130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130"/>
      <c r="T36" s="130"/>
      <c r="U36" s="117"/>
    </row>
    <row r="37" spans="2:21" s="4" customFormat="1" ht="24" customHeight="1" x14ac:dyDescent="0.25">
      <c r="B37" s="134">
        <v>15</v>
      </c>
      <c r="C37" s="135" t="s">
        <v>34</v>
      </c>
      <c r="D37" s="136"/>
      <c r="E37" s="19" t="s">
        <v>48</v>
      </c>
      <c r="F37" s="60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2"/>
      <c r="U37" s="137"/>
    </row>
    <row r="38" spans="2:21" s="4" customFormat="1" ht="24" customHeight="1" x14ac:dyDescent="0.25">
      <c r="B38" s="118"/>
      <c r="C38" s="127"/>
      <c r="D38" s="128"/>
      <c r="E38" s="13" t="s">
        <v>22</v>
      </c>
      <c r="F38" s="63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5"/>
      <c r="U38" s="116"/>
    </row>
    <row r="39" spans="2:21" s="4" customFormat="1" ht="24" customHeight="1" x14ac:dyDescent="0.25">
      <c r="B39" s="118">
        <v>16</v>
      </c>
      <c r="C39" s="120" t="s">
        <v>35</v>
      </c>
      <c r="D39" s="121"/>
      <c r="E39" s="13" t="s">
        <v>49</v>
      </c>
      <c r="F39" s="54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6"/>
      <c r="U39" s="116"/>
    </row>
    <row r="40" spans="2:21" s="4" customFormat="1" ht="24" customHeight="1" thickBot="1" x14ac:dyDescent="0.3">
      <c r="B40" s="119"/>
      <c r="C40" s="122"/>
      <c r="D40" s="123"/>
      <c r="E40" s="21" t="s">
        <v>36</v>
      </c>
      <c r="F40" s="57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9"/>
      <c r="U40" s="117"/>
    </row>
    <row r="41" spans="2:21" s="4" customFormat="1" ht="24" customHeight="1" x14ac:dyDescent="0.25">
      <c r="B41" s="124">
        <v>17</v>
      </c>
      <c r="C41" s="125" t="s">
        <v>37</v>
      </c>
      <c r="D41" s="126"/>
      <c r="E41" s="34" t="s">
        <v>50</v>
      </c>
      <c r="F41" s="60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2"/>
      <c r="U41" s="129"/>
    </row>
    <row r="42" spans="2:21" s="4" customFormat="1" ht="24" customHeight="1" x14ac:dyDescent="0.25">
      <c r="B42" s="118"/>
      <c r="C42" s="127"/>
      <c r="D42" s="128"/>
      <c r="E42" s="13" t="s">
        <v>22</v>
      </c>
      <c r="F42" s="63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5"/>
      <c r="U42" s="116"/>
    </row>
    <row r="43" spans="2:21" s="4" customFormat="1" ht="24" customHeight="1" x14ac:dyDescent="0.25">
      <c r="B43" s="118">
        <v>18</v>
      </c>
      <c r="C43" s="120" t="s">
        <v>38</v>
      </c>
      <c r="D43" s="121"/>
      <c r="E43" s="13" t="s">
        <v>51</v>
      </c>
      <c r="F43" s="54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6"/>
      <c r="U43" s="116"/>
    </row>
    <row r="44" spans="2:21" s="4" customFormat="1" ht="24" customHeight="1" thickBot="1" x14ac:dyDescent="0.3">
      <c r="B44" s="119"/>
      <c r="C44" s="122"/>
      <c r="D44" s="123"/>
      <c r="E44" s="21" t="s">
        <v>36</v>
      </c>
      <c r="F44" s="57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9"/>
      <c r="U44" s="117"/>
    </row>
    <row r="45" spans="2:21" s="4" customFormat="1" ht="15" customHeight="1" x14ac:dyDescent="0.25">
      <c r="B45" s="100" t="s">
        <v>5</v>
      </c>
      <c r="C45" s="101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1"/>
    </row>
    <row r="46" spans="2:21" s="4" customFormat="1" ht="48" customHeight="1" thickBot="1" x14ac:dyDescent="0.3">
      <c r="B46" s="102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4"/>
    </row>
  </sheetData>
  <mergeCells count="214"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workbookViewId="0">
      <selection activeCell="U14" sqref="U14:U15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162" t="s">
        <v>77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4"/>
      <c r="U2" s="165"/>
    </row>
    <row r="3" spans="2:21" s="3" customFormat="1" ht="24" customHeight="1" thickBot="1" x14ac:dyDescent="0.3">
      <c r="B3" s="107" t="s">
        <v>0</v>
      </c>
      <c r="C3" s="68"/>
      <c r="D3" s="112" t="s">
        <v>73</v>
      </c>
      <c r="E3" s="113"/>
      <c r="F3" s="66" t="s">
        <v>13</v>
      </c>
      <c r="G3" s="67"/>
      <c r="H3" s="67"/>
      <c r="I3" s="68"/>
      <c r="J3" s="75" t="s">
        <v>74</v>
      </c>
      <c r="K3" s="76"/>
      <c r="L3" s="76"/>
      <c r="M3" s="76"/>
      <c r="N3" s="76"/>
      <c r="O3" s="76"/>
      <c r="P3" s="76"/>
      <c r="Q3" s="76"/>
      <c r="R3" s="76"/>
      <c r="S3" s="76"/>
      <c r="T3" s="76"/>
      <c r="U3" s="77"/>
    </row>
    <row r="4" spans="2:21" s="3" customFormat="1" ht="24" customHeight="1" x14ac:dyDescent="0.25">
      <c r="B4" s="5" t="s">
        <v>1</v>
      </c>
      <c r="C4" s="6"/>
      <c r="D4" s="114">
        <v>43868</v>
      </c>
      <c r="E4" s="115"/>
      <c r="F4" s="69" t="s">
        <v>14</v>
      </c>
      <c r="G4" s="70"/>
      <c r="H4" s="70"/>
      <c r="I4" s="71"/>
      <c r="J4" s="78" t="s">
        <v>63</v>
      </c>
      <c r="K4" s="79"/>
      <c r="L4" s="79"/>
      <c r="M4" s="79"/>
      <c r="N4" s="79"/>
      <c r="O4" s="79"/>
      <c r="P4" s="79"/>
      <c r="Q4" s="79"/>
      <c r="R4" s="79"/>
      <c r="S4" s="79"/>
      <c r="T4" s="79"/>
      <c r="U4" s="80"/>
    </row>
    <row r="5" spans="2:21" s="3" customFormat="1" ht="24" customHeight="1" x14ac:dyDescent="0.25">
      <c r="B5" s="7" t="s">
        <v>2</v>
      </c>
      <c r="C5" s="8"/>
      <c r="D5" s="169" t="s">
        <v>80</v>
      </c>
      <c r="E5" s="170"/>
      <c r="F5" s="72" t="s">
        <v>15</v>
      </c>
      <c r="G5" s="73"/>
      <c r="H5" s="73"/>
      <c r="I5" s="74"/>
      <c r="J5" s="81" t="s">
        <v>79</v>
      </c>
      <c r="K5" s="82"/>
      <c r="L5" s="82"/>
      <c r="M5" s="82"/>
      <c r="N5" s="82"/>
      <c r="O5" s="82"/>
      <c r="P5" s="82"/>
      <c r="Q5" s="82"/>
      <c r="R5" s="82"/>
      <c r="S5" s="82"/>
      <c r="T5" s="82"/>
      <c r="U5" s="83"/>
    </row>
    <row r="6" spans="2:21" s="3" customFormat="1" ht="24" customHeight="1" thickBot="1" x14ac:dyDescent="0.3">
      <c r="B6" s="9" t="s">
        <v>3</v>
      </c>
      <c r="C6" s="10"/>
      <c r="D6" s="166" t="s">
        <v>64</v>
      </c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7"/>
      <c r="U6" s="168"/>
    </row>
    <row r="7" spans="2:21" s="3" customFormat="1" ht="24" customHeight="1" thickBot="1" x14ac:dyDescent="0.3">
      <c r="B7" s="11" t="s">
        <v>4</v>
      </c>
      <c r="C7" s="12"/>
      <c r="D7" s="171"/>
      <c r="E7" s="172"/>
      <c r="F7" s="66" t="s">
        <v>16</v>
      </c>
      <c r="G7" s="67"/>
      <c r="H7" s="67"/>
      <c r="I7" s="68"/>
      <c r="J7" s="84">
        <v>43873</v>
      </c>
      <c r="K7" s="85"/>
      <c r="L7" s="85"/>
      <c r="M7" s="85"/>
      <c r="N7" s="85"/>
      <c r="O7" s="85"/>
      <c r="P7" s="85"/>
      <c r="Q7" s="85"/>
      <c r="R7" s="85"/>
      <c r="S7" s="85"/>
      <c r="T7" s="85"/>
      <c r="U7" s="86"/>
    </row>
    <row r="8" spans="2:21" s="3" customFormat="1" ht="24" customHeight="1" x14ac:dyDescent="0.25">
      <c r="B8" s="44">
        <v>1</v>
      </c>
      <c r="C8" s="179" t="s">
        <v>6</v>
      </c>
      <c r="D8" s="180"/>
      <c r="E8" s="181"/>
      <c r="F8" s="149" t="s">
        <v>71</v>
      </c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50"/>
      <c r="U8" s="151"/>
    </row>
    <row r="9" spans="2:21" s="3" customFormat="1" ht="24" customHeight="1" x14ac:dyDescent="0.25">
      <c r="B9" s="42">
        <v>2</v>
      </c>
      <c r="C9" s="105" t="s">
        <v>7</v>
      </c>
      <c r="D9" s="106"/>
      <c r="E9" s="13" t="s">
        <v>39</v>
      </c>
      <c r="F9" s="152" t="s">
        <v>69</v>
      </c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3"/>
      <c r="U9" s="154"/>
    </row>
    <row r="10" spans="2:21" s="3" customFormat="1" ht="24" customHeight="1" x14ac:dyDescent="0.25">
      <c r="B10" s="42">
        <v>3</v>
      </c>
      <c r="C10" s="105" t="s">
        <v>8</v>
      </c>
      <c r="D10" s="178"/>
      <c r="E10" s="106"/>
      <c r="F10" s="155" t="s">
        <v>75</v>
      </c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6"/>
      <c r="U10" s="157"/>
    </row>
    <row r="11" spans="2:21" s="3" customFormat="1" ht="24" customHeight="1" thickBot="1" x14ac:dyDescent="0.3">
      <c r="B11" s="45">
        <v>4</v>
      </c>
      <c r="C11" s="175" t="s">
        <v>9</v>
      </c>
      <c r="D11" s="176"/>
      <c r="E11" s="177"/>
      <c r="F11" s="158" t="s">
        <v>72</v>
      </c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9"/>
      <c r="U11" s="160"/>
    </row>
    <row r="12" spans="2:21" s="3" customFormat="1" ht="18" customHeight="1" x14ac:dyDescent="0.25">
      <c r="B12" s="108"/>
      <c r="C12" s="61"/>
      <c r="D12" s="61"/>
      <c r="E12" s="62"/>
      <c r="F12" s="131" t="s">
        <v>19</v>
      </c>
      <c r="G12" s="132"/>
      <c r="H12" s="132"/>
      <c r="I12" s="132"/>
      <c r="J12" s="132"/>
      <c r="K12" s="132"/>
      <c r="L12" s="133"/>
      <c r="M12" s="50" t="s">
        <v>19</v>
      </c>
      <c r="N12" s="19" t="s">
        <v>21</v>
      </c>
      <c r="O12" s="131" t="s">
        <v>20</v>
      </c>
      <c r="P12" s="133"/>
      <c r="Q12" s="49" t="s">
        <v>20</v>
      </c>
      <c r="R12" s="48" t="s">
        <v>61</v>
      </c>
      <c r="S12" s="96" t="s">
        <v>17</v>
      </c>
      <c r="T12" s="96" t="s">
        <v>18</v>
      </c>
      <c r="U12" s="182" t="s">
        <v>70</v>
      </c>
    </row>
    <row r="13" spans="2:21" s="3" customFormat="1" ht="18" customHeight="1" x14ac:dyDescent="0.25">
      <c r="B13" s="109"/>
      <c r="C13" s="64"/>
      <c r="D13" s="64"/>
      <c r="E13" s="65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68</v>
      </c>
      <c r="N13" s="13" t="s">
        <v>60</v>
      </c>
      <c r="O13" s="13" t="s">
        <v>20</v>
      </c>
      <c r="P13" s="13" t="s">
        <v>59</v>
      </c>
      <c r="Q13" s="25" t="s">
        <v>68</v>
      </c>
      <c r="R13" s="25" t="s">
        <v>62</v>
      </c>
      <c r="S13" s="97"/>
      <c r="T13" s="97"/>
      <c r="U13" s="183"/>
    </row>
    <row r="14" spans="2:21" s="4" customFormat="1" ht="24" customHeight="1" x14ac:dyDescent="0.25">
      <c r="B14" s="118">
        <v>5</v>
      </c>
      <c r="C14" s="120" t="s">
        <v>10</v>
      </c>
      <c r="D14" s="121"/>
      <c r="E14" s="15" t="s">
        <v>40</v>
      </c>
      <c r="F14" s="87">
        <v>156</v>
      </c>
      <c r="G14" s="87">
        <v>27</v>
      </c>
      <c r="H14" s="87">
        <v>1</v>
      </c>
      <c r="I14" s="87">
        <v>11</v>
      </c>
      <c r="J14" s="87">
        <v>6</v>
      </c>
      <c r="K14" s="87">
        <v>1</v>
      </c>
      <c r="L14" s="87">
        <v>1</v>
      </c>
      <c r="M14" s="87">
        <f>SUM(F14:L15)</f>
        <v>203</v>
      </c>
      <c r="N14" s="87">
        <v>13</v>
      </c>
      <c r="O14" s="87">
        <v>12</v>
      </c>
      <c r="P14" s="87">
        <v>0</v>
      </c>
      <c r="Q14" s="87">
        <f>SUM(O14:P15)</f>
        <v>12</v>
      </c>
      <c r="R14" s="87">
        <f>SUM(M14,N14,Q14)</f>
        <v>228</v>
      </c>
      <c r="S14" s="173">
        <v>786</v>
      </c>
      <c r="T14" s="87">
        <v>0</v>
      </c>
      <c r="U14" s="174">
        <f>SUM(R14:T15)</f>
        <v>1014</v>
      </c>
    </row>
    <row r="15" spans="2:21" s="4" customFormat="1" ht="24" customHeight="1" x14ac:dyDescent="0.25">
      <c r="B15" s="118"/>
      <c r="C15" s="127"/>
      <c r="D15" s="128"/>
      <c r="E15" s="43" t="s">
        <v>12</v>
      </c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173"/>
      <c r="T15" s="87"/>
      <c r="U15" s="174"/>
    </row>
    <row r="16" spans="2:21" s="4" customFormat="1" ht="24" customHeight="1" x14ac:dyDescent="0.25">
      <c r="B16" s="42"/>
      <c r="C16" s="47"/>
      <c r="D16" s="27"/>
      <c r="E16" s="46" t="s">
        <v>65</v>
      </c>
      <c r="F16" s="52">
        <f>7.3+7.78+8.09+7.88+7.52+7.31+6.97+5.84</f>
        <v>58.69</v>
      </c>
      <c r="G16" s="52">
        <f t="shared" ref="G16:M16" si="0">7.3+7.78+8.09+7.88+7.52+7.31+6.97+5.84</f>
        <v>58.69</v>
      </c>
      <c r="H16" s="52">
        <f t="shared" si="0"/>
        <v>58.69</v>
      </c>
      <c r="I16" s="52">
        <f t="shared" si="0"/>
        <v>58.69</v>
      </c>
      <c r="J16" s="52">
        <f t="shared" si="0"/>
        <v>58.69</v>
      </c>
      <c r="K16" s="52">
        <f t="shared" si="0"/>
        <v>58.69</v>
      </c>
      <c r="L16" s="52">
        <f t="shared" si="0"/>
        <v>58.69</v>
      </c>
      <c r="M16" s="52">
        <f t="shared" si="0"/>
        <v>58.69</v>
      </c>
      <c r="N16" s="52">
        <f>6+6.83+7.36+7.66+7.35+6.92+6.24+5.36</f>
        <v>53.720000000000006</v>
      </c>
      <c r="O16" s="52">
        <f>7.48+6.34+5.82+5.27+6.74+8.18+6.67+6.23</f>
        <v>52.730000000000004</v>
      </c>
      <c r="P16" s="52">
        <f t="shared" ref="P16:Q16" si="1">7.48+6.34+5.82+5.27+6.74+8.18+6.67+6.23</f>
        <v>52.730000000000004</v>
      </c>
      <c r="Q16" s="52">
        <f t="shared" si="1"/>
        <v>52.730000000000004</v>
      </c>
      <c r="R16" s="52"/>
      <c r="S16" s="51">
        <f>6.8+6.09+5.92+5.73+6.4+8.09+8.69+7.96</f>
        <v>55.68</v>
      </c>
      <c r="T16" s="52">
        <f>7.09+7.54+6.11+5.38+6.47+7.69+7.61+7.17</f>
        <v>55.059999999999995</v>
      </c>
      <c r="U16" s="31"/>
    </row>
    <row r="17" spans="2:21" s="4" customFormat="1" ht="24" customHeight="1" x14ac:dyDescent="0.25">
      <c r="B17" s="118">
        <v>6</v>
      </c>
      <c r="C17" s="120" t="s">
        <v>11</v>
      </c>
      <c r="D17" s="143"/>
      <c r="E17" s="16" t="s">
        <v>41</v>
      </c>
      <c r="F17" s="88">
        <f t="shared" ref="F17:Q17" si="2">100/F16</f>
        <v>1.7038677798602828</v>
      </c>
      <c r="G17" s="88">
        <f t="shared" si="2"/>
        <v>1.7038677798602828</v>
      </c>
      <c r="H17" s="88">
        <f t="shared" si="2"/>
        <v>1.7038677798602828</v>
      </c>
      <c r="I17" s="88">
        <f t="shared" si="2"/>
        <v>1.7038677798602828</v>
      </c>
      <c r="J17" s="88">
        <f t="shared" si="2"/>
        <v>1.7038677798602828</v>
      </c>
      <c r="K17" s="88">
        <f t="shared" si="2"/>
        <v>1.7038677798602828</v>
      </c>
      <c r="L17" s="88">
        <f t="shared" si="2"/>
        <v>1.7038677798602828</v>
      </c>
      <c r="M17" s="88">
        <f t="shared" si="2"/>
        <v>1.7038677798602828</v>
      </c>
      <c r="N17" s="88">
        <f t="shared" si="2"/>
        <v>1.8615040953090094</v>
      </c>
      <c r="O17" s="88">
        <f t="shared" si="2"/>
        <v>1.8964536317087046</v>
      </c>
      <c r="P17" s="88">
        <f t="shared" si="2"/>
        <v>1.8964536317087046</v>
      </c>
      <c r="Q17" s="88">
        <f t="shared" si="2"/>
        <v>1.8964536317087046</v>
      </c>
      <c r="R17" s="88"/>
      <c r="S17" s="88">
        <f>100/S16</f>
        <v>1.7959770114942528</v>
      </c>
      <c r="T17" s="88">
        <f>100/T16</f>
        <v>1.8162005085361426</v>
      </c>
      <c r="U17" s="161"/>
    </row>
    <row r="18" spans="2:21" s="4" customFormat="1" ht="24" customHeight="1" x14ac:dyDescent="0.25">
      <c r="B18" s="118"/>
      <c r="C18" s="127"/>
      <c r="D18" s="144"/>
      <c r="E18" s="46" t="s">
        <v>22</v>
      </c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161"/>
    </row>
    <row r="19" spans="2:21" s="4" customFormat="1" ht="24" customHeight="1" x14ac:dyDescent="0.25">
      <c r="B19" s="118">
        <v>7</v>
      </c>
      <c r="C19" s="120" t="s">
        <v>23</v>
      </c>
      <c r="D19" s="143"/>
      <c r="E19" s="15" t="s">
        <v>42</v>
      </c>
      <c r="F19" s="89">
        <f t="shared" ref="F19:Q19" si="3">F14*F17</f>
        <v>265.80337365820412</v>
      </c>
      <c r="G19" s="89">
        <f t="shared" si="3"/>
        <v>46.004430056227633</v>
      </c>
      <c r="H19" s="89">
        <f t="shared" si="3"/>
        <v>1.7038677798602828</v>
      </c>
      <c r="I19" s="89">
        <f t="shared" si="3"/>
        <v>18.742545578463112</v>
      </c>
      <c r="J19" s="89">
        <f t="shared" si="3"/>
        <v>10.223206679161697</v>
      </c>
      <c r="K19" s="89">
        <f t="shared" si="3"/>
        <v>1.7038677798602828</v>
      </c>
      <c r="L19" s="89">
        <f t="shared" si="3"/>
        <v>1.7038677798602828</v>
      </c>
      <c r="M19" s="89">
        <f t="shared" si="3"/>
        <v>345.88515931163744</v>
      </c>
      <c r="N19" s="89">
        <f t="shared" si="3"/>
        <v>24.199553239017121</v>
      </c>
      <c r="O19" s="89">
        <f t="shared" si="3"/>
        <v>22.757443580504457</v>
      </c>
      <c r="P19" s="89">
        <f t="shared" si="3"/>
        <v>0</v>
      </c>
      <c r="Q19" s="89">
        <f t="shared" si="3"/>
        <v>22.757443580504457</v>
      </c>
      <c r="R19" s="89">
        <f>SUM(M19,N19,Q19)</f>
        <v>392.84215613115902</v>
      </c>
      <c r="S19" s="89">
        <f>S14*S17</f>
        <v>1411.6379310344828</v>
      </c>
      <c r="T19" s="89">
        <f>T14*T17</f>
        <v>0</v>
      </c>
      <c r="U19" s="147">
        <f>SUM(R19:T20)</f>
        <v>1804.4800871656419</v>
      </c>
    </row>
    <row r="20" spans="2:21" s="4" customFormat="1" ht="24" customHeight="1" x14ac:dyDescent="0.25">
      <c r="B20" s="118"/>
      <c r="C20" s="127"/>
      <c r="D20" s="144"/>
      <c r="E20" s="43" t="s">
        <v>24</v>
      </c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147"/>
    </row>
    <row r="21" spans="2:21" s="4" customFormat="1" ht="24" customHeight="1" x14ac:dyDescent="0.25">
      <c r="B21" s="42"/>
      <c r="C21" s="47"/>
      <c r="D21" s="27"/>
      <c r="E21" s="46" t="s">
        <v>66</v>
      </c>
      <c r="F21" s="51">
        <v>122</v>
      </c>
      <c r="G21" s="51">
        <v>122</v>
      </c>
      <c r="H21" s="51">
        <v>122</v>
      </c>
      <c r="I21" s="51">
        <v>122</v>
      </c>
      <c r="J21" s="51">
        <v>122</v>
      </c>
      <c r="K21" s="51">
        <v>122</v>
      </c>
      <c r="L21" s="51">
        <v>122</v>
      </c>
      <c r="M21" s="51">
        <v>122</v>
      </c>
      <c r="N21" s="51">
        <v>123.1</v>
      </c>
      <c r="O21" s="51">
        <v>126.5</v>
      </c>
      <c r="P21" s="51">
        <v>126.5</v>
      </c>
      <c r="Q21" s="51">
        <v>126.5</v>
      </c>
      <c r="R21" s="51"/>
      <c r="S21" s="51">
        <v>117.4</v>
      </c>
      <c r="T21" s="51">
        <v>113.4</v>
      </c>
      <c r="U21" s="32"/>
    </row>
    <row r="22" spans="2:21" s="4" customFormat="1" ht="24" customHeight="1" x14ac:dyDescent="0.25">
      <c r="B22" s="118">
        <v>8</v>
      </c>
      <c r="C22" s="120" t="s">
        <v>25</v>
      </c>
      <c r="D22" s="143"/>
      <c r="E22" s="16" t="s">
        <v>43</v>
      </c>
      <c r="F22" s="90">
        <f>100/F21</f>
        <v>0.81967213114754101</v>
      </c>
      <c r="G22" s="90">
        <f>100/G21</f>
        <v>0.81967213114754101</v>
      </c>
      <c r="H22" s="90">
        <f t="shared" ref="H22:T22" si="4">100/H21</f>
        <v>0.81967213114754101</v>
      </c>
      <c r="I22" s="90">
        <f t="shared" si="4"/>
        <v>0.81967213114754101</v>
      </c>
      <c r="J22" s="90">
        <f t="shared" si="4"/>
        <v>0.81967213114754101</v>
      </c>
      <c r="K22" s="90">
        <f t="shared" si="4"/>
        <v>0.81967213114754101</v>
      </c>
      <c r="L22" s="90">
        <f t="shared" si="4"/>
        <v>0.81967213114754101</v>
      </c>
      <c r="M22" s="90">
        <f t="shared" si="4"/>
        <v>0.81967213114754101</v>
      </c>
      <c r="N22" s="90">
        <f t="shared" si="4"/>
        <v>0.81234768480909836</v>
      </c>
      <c r="O22" s="90">
        <f t="shared" si="4"/>
        <v>0.79051383399209485</v>
      </c>
      <c r="P22" s="90">
        <f t="shared" si="4"/>
        <v>0.79051383399209485</v>
      </c>
      <c r="Q22" s="90">
        <f t="shared" si="4"/>
        <v>0.79051383399209485</v>
      </c>
      <c r="R22" s="90"/>
      <c r="S22" s="90">
        <f t="shared" si="4"/>
        <v>0.85178875638841567</v>
      </c>
      <c r="T22" s="90">
        <f t="shared" si="4"/>
        <v>0.88183421516754845</v>
      </c>
      <c r="U22" s="148"/>
    </row>
    <row r="23" spans="2:21" s="4" customFormat="1" ht="24" customHeight="1" x14ac:dyDescent="0.25">
      <c r="B23" s="118"/>
      <c r="C23" s="127"/>
      <c r="D23" s="144"/>
      <c r="E23" s="43" t="s">
        <v>22</v>
      </c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148"/>
    </row>
    <row r="24" spans="2:21" s="4" customFormat="1" ht="24" customHeight="1" x14ac:dyDescent="0.25">
      <c r="B24" s="118">
        <v>9</v>
      </c>
      <c r="C24" s="120" t="s">
        <v>26</v>
      </c>
      <c r="D24" s="143"/>
      <c r="E24" s="15" t="s">
        <v>44</v>
      </c>
      <c r="F24" s="91">
        <f>F19*F22</f>
        <v>217.87161775262635</v>
      </c>
      <c r="G24" s="91">
        <f>G19*G22</f>
        <v>37.708549226416096</v>
      </c>
      <c r="H24" s="91">
        <f t="shared" ref="H24:T24" si="5">H19*H22</f>
        <v>1.3966129343117073</v>
      </c>
      <c r="I24" s="91">
        <f t="shared" si="5"/>
        <v>15.362742277428781</v>
      </c>
      <c r="J24" s="91">
        <f t="shared" si="5"/>
        <v>8.3796776058702438</v>
      </c>
      <c r="K24" s="91">
        <f t="shared" si="5"/>
        <v>1.3966129343117073</v>
      </c>
      <c r="L24" s="91">
        <f t="shared" si="5"/>
        <v>1.3966129343117073</v>
      </c>
      <c r="M24" s="91">
        <f t="shared" si="5"/>
        <v>283.51242566527662</v>
      </c>
      <c r="N24" s="91">
        <f t="shared" si="5"/>
        <v>19.658451047130075</v>
      </c>
      <c r="O24" s="91">
        <f t="shared" si="5"/>
        <v>17.990073976683366</v>
      </c>
      <c r="P24" s="91">
        <f t="shared" si="5"/>
        <v>0</v>
      </c>
      <c r="Q24" s="91">
        <f t="shared" si="5"/>
        <v>17.990073976683366</v>
      </c>
      <c r="R24" s="91">
        <f>SUM(M24,N24,Q24)</f>
        <v>321.1609506890901</v>
      </c>
      <c r="S24" s="91">
        <f t="shared" si="5"/>
        <v>1202.4173177465782</v>
      </c>
      <c r="T24" s="91">
        <f t="shared" si="5"/>
        <v>0</v>
      </c>
      <c r="U24" s="146">
        <f>SUM(R24:T25)</f>
        <v>1523.5782684356682</v>
      </c>
    </row>
    <row r="25" spans="2:21" s="4" customFormat="1" ht="24" customHeight="1" x14ac:dyDescent="0.25">
      <c r="B25" s="118"/>
      <c r="C25" s="127"/>
      <c r="D25" s="144"/>
      <c r="E25" s="43" t="s">
        <v>24</v>
      </c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146"/>
    </row>
    <row r="26" spans="2:21" s="4" customFormat="1" ht="24" customHeight="1" x14ac:dyDescent="0.25">
      <c r="B26" s="42"/>
      <c r="C26" s="47"/>
      <c r="D26" s="27"/>
      <c r="E26" s="46" t="s">
        <v>67</v>
      </c>
      <c r="F26" s="52">
        <v>84.4</v>
      </c>
      <c r="G26" s="52">
        <v>84.4</v>
      </c>
      <c r="H26" s="52">
        <v>84.4</v>
      </c>
      <c r="I26" s="52">
        <v>84.4</v>
      </c>
      <c r="J26" s="52">
        <v>84.4</v>
      </c>
      <c r="K26" s="52">
        <v>84.4</v>
      </c>
      <c r="L26" s="52">
        <v>84.4</v>
      </c>
      <c r="M26" s="52">
        <v>84.4</v>
      </c>
      <c r="N26" s="52">
        <v>93.2</v>
      </c>
      <c r="O26" s="52">
        <v>88.4</v>
      </c>
      <c r="P26" s="52">
        <v>88.4</v>
      </c>
      <c r="Q26" s="52">
        <v>88.4</v>
      </c>
      <c r="R26" s="52"/>
      <c r="S26" s="51">
        <v>91.9</v>
      </c>
      <c r="T26" s="52">
        <v>23.7</v>
      </c>
      <c r="U26" s="31"/>
    </row>
    <row r="27" spans="2:21" s="4" customFormat="1" ht="24" customHeight="1" x14ac:dyDescent="0.25">
      <c r="B27" s="118">
        <v>10</v>
      </c>
      <c r="C27" s="120" t="s">
        <v>27</v>
      </c>
      <c r="D27" s="143"/>
      <c r="E27" s="15" t="s">
        <v>45</v>
      </c>
      <c r="F27" s="92">
        <f>100/F26</f>
        <v>1.1848341232227488</v>
      </c>
      <c r="G27" s="92">
        <f t="shared" ref="G27:T27" si="6">100/G26</f>
        <v>1.1848341232227488</v>
      </c>
      <c r="H27" s="92">
        <f t="shared" si="6"/>
        <v>1.1848341232227488</v>
      </c>
      <c r="I27" s="92">
        <f t="shared" si="6"/>
        <v>1.1848341232227488</v>
      </c>
      <c r="J27" s="92">
        <f t="shared" si="6"/>
        <v>1.1848341232227488</v>
      </c>
      <c r="K27" s="92">
        <f t="shared" si="6"/>
        <v>1.1848341232227488</v>
      </c>
      <c r="L27" s="92">
        <f t="shared" si="6"/>
        <v>1.1848341232227488</v>
      </c>
      <c r="M27" s="92">
        <f t="shared" si="6"/>
        <v>1.1848341232227488</v>
      </c>
      <c r="N27" s="92">
        <f t="shared" si="6"/>
        <v>1.0729613733905579</v>
      </c>
      <c r="O27" s="92">
        <f t="shared" si="6"/>
        <v>1.1312217194570136</v>
      </c>
      <c r="P27" s="92">
        <f t="shared" si="6"/>
        <v>1.1312217194570136</v>
      </c>
      <c r="Q27" s="92">
        <f t="shared" si="6"/>
        <v>1.1312217194570136</v>
      </c>
      <c r="R27" s="92"/>
      <c r="S27" s="92">
        <f t="shared" si="6"/>
        <v>1.088139281828074</v>
      </c>
      <c r="T27" s="92">
        <f t="shared" si="6"/>
        <v>4.2194092827004219</v>
      </c>
      <c r="U27" s="148"/>
    </row>
    <row r="28" spans="2:21" s="4" customFormat="1" ht="24" customHeight="1" x14ac:dyDescent="0.25">
      <c r="B28" s="118"/>
      <c r="C28" s="127"/>
      <c r="D28" s="144"/>
      <c r="E28" s="43" t="s">
        <v>22</v>
      </c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148"/>
    </row>
    <row r="29" spans="2:21" s="4" customFormat="1" ht="24" customHeight="1" x14ac:dyDescent="0.25">
      <c r="B29" s="118">
        <v>11</v>
      </c>
      <c r="C29" s="120" t="s">
        <v>28</v>
      </c>
      <c r="D29" s="143"/>
      <c r="E29" s="15" t="s">
        <v>29</v>
      </c>
      <c r="F29" s="95">
        <f>F24*F27</f>
        <v>258.1417271950549</v>
      </c>
      <c r="G29" s="95">
        <f t="shared" ref="G29:T29" si="7">G24*G27</f>
        <v>44.678375860682578</v>
      </c>
      <c r="H29" s="95">
        <f t="shared" si="7"/>
        <v>1.6547546615067623</v>
      </c>
      <c r="I29" s="95">
        <f t="shared" si="7"/>
        <v>18.202301276574385</v>
      </c>
      <c r="J29" s="95">
        <f t="shared" si="7"/>
        <v>9.928527969040573</v>
      </c>
      <c r="K29" s="95">
        <f t="shared" si="7"/>
        <v>1.6547546615067623</v>
      </c>
      <c r="L29" s="95">
        <f t="shared" si="7"/>
        <v>1.6547546615067623</v>
      </c>
      <c r="M29" s="95">
        <f t="shared" si="7"/>
        <v>335.91519628587281</v>
      </c>
      <c r="N29" s="95">
        <f t="shared" si="7"/>
        <v>21.092758634259734</v>
      </c>
      <c r="O29" s="95">
        <f t="shared" si="7"/>
        <v>20.350762417062629</v>
      </c>
      <c r="P29" s="95">
        <f t="shared" si="7"/>
        <v>0</v>
      </c>
      <c r="Q29" s="95">
        <f t="shared" si="7"/>
        <v>20.350762417062629</v>
      </c>
      <c r="R29" s="93">
        <f>SUM(M29,N29,Q29)</f>
        <v>377.35871733719517</v>
      </c>
      <c r="S29" s="95">
        <f t="shared" si="7"/>
        <v>1308.3975165904005</v>
      </c>
      <c r="T29" s="95">
        <f t="shared" si="7"/>
        <v>0</v>
      </c>
      <c r="U29" s="145">
        <f>SUM(R29:T30)</f>
        <v>1685.7562339275958</v>
      </c>
    </row>
    <row r="30" spans="2:21" s="4" customFormat="1" ht="24" customHeight="1" x14ac:dyDescent="0.25">
      <c r="B30" s="118"/>
      <c r="C30" s="127"/>
      <c r="D30" s="144"/>
      <c r="E30" s="43" t="s">
        <v>24</v>
      </c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3"/>
      <c r="S30" s="95"/>
      <c r="T30" s="95"/>
      <c r="U30" s="145"/>
    </row>
    <row r="31" spans="2:21" s="4" customFormat="1" ht="24" customHeight="1" x14ac:dyDescent="0.25">
      <c r="B31" s="118">
        <v>12</v>
      </c>
      <c r="C31" s="120" t="s">
        <v>30</v>
      </c>
      <c r="D31" s="121"/>
      <c r="E31" s="139" t="s">
        <v>31</v>
      </c>
      <c r="F31" s="54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141"/>
    </row>
    <row r="32" spans="2:21" s="4" customFormat="1" ht="24" customHeight="1" thickBot="1" x14ac:dyDescent="0.3">
      <c r="B32" s="119"/>
      <c r="C32" s="122"/>
      <c r="D32" s="123"/>
      <c r="E32" s="140"/>
      <c r="F32" s="57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142"/>
    </row>
    <row r="33" spans="2:21" s="4" customFormat="1" ht="24" customHeight="1" x14ac:dyDescent="0.25">
      <c r="B33" s="134">
        <v>13</v>
      </c>
      <c r="C33" s="135" t="s">
        <v>32</v>
      </c>
      <c r="D33" s="136"/>
      <c r="E33" s="19" t="s">
        <v>46</v>
      </c>
      <c r="F33" s="138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138"/>
      <c r="T33" s="138"/>
      <c r="U33" s="137"/>
    </row>
    <row r="34" spans="2:21" s="4" customFormat="1" ht="24" customHeight="1" x14ac:dyDescent="0.25">
      <c r="B34" s="118"/>
      <c r="C34" s="127"/>
      <c r="D34" s="128"/>
      <c r="E34" s="13" t="s">
        <v>22</v>
      </c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116"/>
    </row>
    <row r="35" spans="2:21" s="4" customFormat="1" ht="24" customHeight="1" x14ac:dyDescent="0.25">
      <c r="B35" s="118">
        <v>14</v>
      </c>
      <c r="C35" s="120" t="s">
        <v>33</v>
      </c>
      <c r="D35" s="121"/>
      <c r="E35" s="13" t="s">
        <v>47</v>
      </c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116"/>
    </row>
    <row r="36" spans="2:21" s="4" customFormat="1" ht="24" customHeight="1" thickBot="1" x14ac:dyDescent="0.3">
      <c r="B36" s="119"/>
      <c r="C36" s="122"/>
      <c r="D36" s="123"/>
      <c r="E36" s="21" t="s">
        <v>12</v>
      </c>
      <c r="F36" s="130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130"/>
      <c r="T36" s="130"/>
      <c r="U36" s="117"/>
    </row>
    <row r="37" spans="2:21" s="4" customFormat="1" ht="24" customHeight="1" x14ac:dyDescent="0.25">
      <c r="B37" s="134">
        <v>15</v>
      </c>
      <c r="C37" s="135" t="s">
        <v>34</v>
      </c>
      <c r="D37" s="136"/>
      <c r="E37" s="19" t="s">
        <v>48</v>
      </c>
      <c r="F37" s="60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2"/>
      <c r="U37" s="137"/>
    </row>
    <row r="38" spans="2:21" s="4" customFormat="1" ht="24" customHeight="1" x14ac:dyDescent="0.25">
      <c r="B38" s="118"/>
      <c r="C38" s="127"/>
      <c r="D38" s="128"/>
      <c r="E38" s="13" t="s">
        <v>22</v>
      </c>
      <c r="F38" s="63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5"/>
      <c r="U38" s="116"/>
    </row>
    <row r="39" spans="2:21" s="4" customFormat="1" ht="24" customHeight="1" x14ac:dyDescent="0.25">
      <c r="B39" s="118">
        <v>16</v>
      </c>
      <c r="C39" s="120" t="s">
        <v>35</v>
      </c>
      <c r="D39" s="121"/>
      <c r="E39" s="13" t="s">
        <v>49</v>
      </c>
      <c r="F39" s="54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6"/>
      <c r="U39" s="116"/>
    </row>
    <row r="40" spans="2:21" s="4" customFormat="1" ht="24" customHeight="1" thickBot="1" x14ac:dyDescent="0.3">
      <c r="B40" s="119"/>
      <c r="C40" s="122"/>
      <c r="D40" s="123"/>
      <c r="E40" s="21" t="s">
        <v>36</v>
      </c>
      <c r="F40" s="57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9"/>
      <c r="U40" s="117"/>
    </row>
    <row r="41" spans="2:21" s="4" customFormat="1" ht="24" customHeight="1" x14ac:dyDescent="0.25">
      <c r="B41" s="124">
        <v>17</v>
      </c>
      <c r="C41" s="125" t="s">
        <v>37</v>
      </c>
      <c r="D41" s="126"/>
      <c r="E41" s="43" t="s">
        <v>50</v>
      </c>
      <c r="F41" s="60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2"/>
      <c r="U41" s="129"/>
    </row>
    <row r="42" spans="2:21" s="4" customFormat="1" ht="24" customHeight="1" x14ac:dyDescent="0.25">
      <c r="B42" s="118"/>
      <c r="C42" s="127"/>
      <c r="D42" s="128"/>
      <c r="E42" s="13" t="s">
        <v>22</v>
      </c>
      <c r="F42" s="63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5"/>
      <c r="U42" s="116"/>
    </row>
    <row r="43" spans="2:21" s="4" customFormat="1" ht="24" customHeight="1" x14ac:dyDescent="0.25">
      <c r="B43" s="118">
        <v>18</v>
      </c>
      <c r="C43" s="120" t="s">
        <v>38</v>
      </c>
      <c r="D43" s="121"/>
      <c r="E43" s="13" t="s">
        <v>51</v>
      </c>
      <c r="F43" s="54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6"/>
      <c r="U43" s="116"/>
    </row>
    <row r="44" spans="2:21" s="4" customFormat="1" ht="24" customHeight="1" thickBot="1" x14ac:dyDescent="0.3">
      <c r="B44" s="119"/>
      <c r="C44" s="122"/>
      <c r="D44" s="123"/>
      <c r="E44" s="21" t="s">
        <v>36</v>
      </c>
      <c r="F44" s="57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9"/>
      <c r="U44" s="117"/>
    </row>
    <row r="45" spans="2:21" s="4" customFormat="1" ht="15" customHeight="1" x14ac:dyDescent="0.25">
      <c r="B45" s="100" t="s">
        <v>5</v>
      </c>
      <c r="C45" s="101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1"/>
    </row>
    <row r="46" spans="2:21" s="4" customFormat="1" ht="48" customHeight="1" thickBot="1" x14ac:dyDescent="0.3">
      <c r="B46" s="102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4"/>
    </row>
  </sheetData>
  <mergeCells count="214"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tabSelected="1" workbookViewId="0">
      <selection activeCell="U16" sqref="U16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162" t="s">
        <v>77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4"/>
      <c r="U2" s="165"/>
    </row>
    <row r="3" spans="2:21" s="3" customFormat="1" ht="24" customHeight="1" thickBot="1" x14ac:dyDescent="0.3">
      <c r="B3" s="107" t="s">
        <v>0</v>
      </c>
      <c r="C3" s="68"/>
      <c r="D3" s="112" t="s">
        <v>73</v>
      </c>
      <c r="E3" s="113"/>
      <c r="F3" s="66" t="s">
        <v>13</v>
      </c>
      <c r="G3" s="67"/>
      <c r="H3" s="67"/>
      <c r="I3" s="68"/>
      <c r="J3" s="75" t="s">
        <v>74</v>
      </c>
      <c r="K3" s="76"/>
      <c r="L3" s="76"/>
      <c r="M3" s="76"/>
      <c r="N3" s="76"/>
      <c r="O3" s="76"/>
      <c r="P3" s="76"/>
      <c r="Q3" s="76"/>
      <c r="R3" s="76"/>
      <c r="S3" s="76"/>
      <c r="T3" s="76"/>
      <c r="U3" s="77"/>
    </row>
    <row r="4" spans="2:21" s="3" customFormat="1" ht="24" customHeight="1" x14ac:dyDescent="0.25">
      <c r="B4" s="5" t="s">
        <v>1</v>
      </c>
      <c r="C4" s="6"/>
      <c r="D4" s="114">
        <v>43878</v>
      </c>
      <c r="E4" s="115"/>
      <c r="F4" s="69" t="s">
        <v>14</v>
      </c>
      <c r="G4" s="70"/>
      <c r="H4" s="70"/>
      <c r="I4" s="71"/>
      <c r="J4" s="78" t="s">
        <v>76</v>
      </c>
      <c r="K4" s="79"/>
      <c r="L4" s="79"/>
      <c r="M4" s="79"/>
      <c r="N4" s="79"/>
      <c r="O4" s="79"/>
      <c r="P4" s="79"/>
      <c r="Q4" s="79"/>
      <c r="R4" s="79"/>
      <c r="S4" s="79"/>
      <c r="T4" s="79"/>
      <c r="U4" s="80"/>
    </row>
    <row r="5" spans="2:21" s="3" customFormat="1" ht="24" customHeight="1" x14ac:dyDescent="0.25">
      <c r="B5" s="7" t="s">
        <v>2</v>
      </c>
      <c r="C5" s="8"/>
      <c r="D5" s="169" t="s">
        <v>80</v>
      </c>
      <c r="E5" s="170"/>
      <c r="F5" s="72" t="s">
        <v>15</v>
      </c>
      <c r="G5" s="73"/>
      <c r="H5" s="73"/>
      <c r="I5" s="74"/>
      <c r="J5" s="81" t="s">
        <v>79</v>
      </c>
      <c r="K5" s="82"/>
      <c r="L5" s="82"/>
      <c r="M5" s="82"/>
      <c r="N5" s="82"/>
      <c r="O5" s="82"/>
      <c r="P5" s="82"/>
      <c r="Q5" s="82"/>
      <c r="R5" s="82"/>
      <c r="S5" s="82"/>
      <c r="T5" s="82"/>
      <c r="U5" s="83"/>
    </row>
    <row r="6" spans="2:21" s="3" customFormat="1" ht="24" customHeight="1" thickBot="1" x14ac:dyDescent="0.3">
      <c r="B6" s="9" t="s">
        <v>3</v>
      </c>
      <c r="C6" s="10"/>
      <c r="D6" s="166" t="s">
        <v>64</v>
      </c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7"/>
      <c r="U6" s="168"/>
    </row>
    <row r="7" spans="2:21" s="3" customFormat="1" ht="24" customHeight="1" thickBot="1" x14ac:dyDescent="0.3">
      <c r="B7" s="11" t="s">
        <v>4</v>
      </c>
      <c r="C7" s="12"/>
      <c r="D7" s="171"/>
      <c r="E7" s="172"/>
      <c r="F7" s="66" t="s">
        <v>16</v>
      </c>
      <c r="G7" s="67"/>
      <c r="H7" s="67"/>
      <c r="I7" s="68"/>
      <c r="J7" s="84">
        <v>43879</v>
      </c>
      <c r="K7" s="85"/>
      <c r="L7" s="85"/>
      <c r="M7" s="85"/>
      <c r="N7" s="85"/>
      <c r="O7" s="85"/>
      <c r="P7" s="85"/>
      <c r="Q7" s="85"/>
      <c r="R7" s="85"/>
      <c r="S7" s="85"/>
      <c r="T7" s="85"/>
      <c r="U7" s="86"/>
    </row>
    <row r="8" spans="2:21" s="3" customFormat="1" ht="24" customHeight="1" x14ac:dyDescent="0.25">
      <c r="B8" s="44">
        <v>1</v>
      </c>
      <c r="C8" s="179" t="s">
        <v>6</v>
      </c>
      <c r="D8" s="180"/>
      <c r="E8" s="181"/>
      <c r="F8" s="149" t="s">
        <v>71</v>
      </c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50"/>
      <c r="U8" s="151"/>
    </row>
    <row r="9" spans="2:21" s="3" customFormat="1" ht="24" customHeight="1" x14ac:dyDescent="0.25">
      <c r="B9" s="42">
        <v>2</v>
      </c>
      <c r="C9" s="105" t="s">
        <v>7</v>
      </c>
      <c r="D9" s="106"/>
      <c r="E9" s="13" t="s">
        <v>39</v>
      </c>
      <c r="F9" s="152" t="s">
        <v>69</v>
      </c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3"/>
      <c r="U9" s="154"/>
    </row>
    <row r="10" spans="2:21" s="3" customFormat="1" ht="24" customHeight="1" x14ac:dyDescent="0.25">
      <c r="B10" s="42">
        <v>3</v>
      </c>
      <c r="C10" s="105" t="s">
        <v>8</v>
      </c>
      <c r="D10" s="178"/>
      <c r="E10" s="106"/>
      <c r="F10" s="155" t="s">
        <v>75</v>
      </c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6"/>
      <c r="U10" s="157"/>
    </row>
    <row r="11" spans="2:21" s="3" customFormat="1" ht="24" customHeight="1" thickBot="1" x14ac:dyDescent="0.3">
      <c r="B11" s="45">
        <v>4</v>
      </c>
      <c r="C11" s="175" t="s">
        <v>9</v>
      </c>
      <c r="D11" s="176"/>
      <c r="E11" s="177"/>
      <c r="F11" s="158" t="s">
        <v>72</v>
      </c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9"/>
      <c r="U11" s="160"/>
    </row>
    <row r="12" spans="2:21" s="3" customFormat="1" ht="18" customHeight="1" x14ac:dyDescent="0.25">
      <c r="B12" s="108"/>
      <c r="C12" s="61"/>
      <c r="D12" s="61"/>
      <c r="E12" s="62"/>
      <c r="F12" s="131" t="s">
        <v>19</v>
      </c>
      <c r="G12" s="132"/>
      <c r="H12" s="132"/>
      <c r="I12" s="132"/>
      <c r="J12" s="132"/>
      <c r="K12" s="132"/>
      <c r="L12" s="133"/>
      <c r="M12" s="50" t="s">
        <v>19</v>
      </c>
      <c r="N12" s="19" t="s">
        <v>21</v>
      </c>
      <c r="O12" s="131" t="s">
        <v>20</v>
      </c>
      <c r="P12" s="133"/>
      <c r="Q12" s="49" t="s">
        <v>20</v>
      </c>
      <c r="R12" s="48" t="s">
        <v>61</v>
      </c>
      <c r="S12" s="96" t="s">
        <v>17</v>
      </c>
      <c r="T12" s="96" t="s">
        <v>18</v>
      </c>
      <c r="U12" s="182" t="s">
        <v>70</v>
      </c>
    </row>
    <row r="13" spans="2:21" s="3" customFormat="1" ht="18" customHeight="1" x14ac:dyDescent="0.25">
      <c r="B13" s="109"/>
      <c r="C13" s="64"/>
      <c r="D13" s="64"/>
      <c r="E13" s="65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68</v>
      </c>
      <c r="N13" s="13" t="s">
        <v>60</v>
      </c>
      <c r="O13" s="13" t="s">
        <v>20</v>
      </c>
      <c r="P13" s="13" t="s">
        <v>59</v>
      </c>
      <c r="Q13" s="25" t="s">
        <v>68</v>
      </c>
      <c r="R13" s="25" t="s">
        <v>62</v>
      </c>
      <c r="S13" s="97"/>
      <c r="T13" s="97"/>
      <c r="U13" s="183"/>
    </row>
    <row r="14" spans="2:21" s="4" customFormat="1" ht="24" customHeight="1" x14ac:dyDescent="0.25">
      <c r="B14" s="118">
        <v>5</v>
      </c>
      <c r="C14" s="120" t="s">
        <v>10</v>
      </c>
      <c r="D14" s="121"/>
      <c r="E14" s="15" t="s">
        <v>40</v>
      </c>
      <c r="F14" s="87">
        <v>147</v>
      </c>
      <c r="G14" s="87">
        <v>22</v>
      </c>
      <c r="H14" s="87">
        <v>4</v>
      </c>
      <c r="I14" s="87">
        <v>16</v>
      </c>
      <c r="J14" s="87">
        <v>3</v>
      </c>
      <c r="K14" s="87">
        <v>0</v>
      </c>
      <c r="L14" s="87">
        <v>1</v>
      </c>
      <c r="M14" s="87">
        <f>SUM(F14:L15)</f>
        <v>193</v>
      </c>
      <c r="N14" s="87">
        <v>12</v>
      </c>
      <c r="O14" s="87">
        <v>16</v>
      </c>
      <c r="P14" s="87">
        <v>0</v>
      </c>
      <c r="Q14" s="87">
        <f>SUM(O14:P15)</f>
        <v>16</v>
      </c>
      <c r="R14" s="87">
        <f>SUM(M14,N14,Q14)</f>
        <v>221</v>
      </c>
      <c r="S14" s="173">
        <v>828</v>
      </c>
      <c r="T14" s="87">
        <v>0</v>
      </c>
      <c r="U14" s="174">
        <f>SUM(R14:T15)</f>
        <v>1049</v>
      </c>
    </row>
    <row r="15" spans="2:21" s="4" customFormat="1" ht="24" customHeight="1" x14ac:dyDescent="0.25">
      <c r="B15" s="118"/>
      <c r="C15" s="127"/>
      <c r="D15" s="128"/>
      <c r="E15" s="43" t="s">
        <v>12</v>
      </c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173"/>
      <c r="T15" s="87"/>
      <c r="U15" s="174"/>
    </row>
    <row r="16" spans="2:21" s="4" customFormat="1" ht="24" customHeight="1" x14ac:dyDescent="0.25">
      <c r="B16" s="42"/>
      <c r="C16" s="47"/>
      <c r="D16" s="27"/>
      <c r="E16" s="46" t="s">
        <v>65</v>
      </c>
      <c r="F16" s="52">
        <f>7.3+7.78+8.09+7.88+7.52+7.31+6.97+5.84</f>
        <v>58.69</v>
      </c>
      <c r="G16" s="52">
        <f t="shared" ref="G16:M16" si="0">7.3+7.78+8.09+7.88+7.52+7.31+6.97+5.84</f>
        <v>58.69</v>
      </c>
      <c r="H16" s="52">
        <f t="shared" si="0"/>
        <v>58.69</v>
      </c>
      <c r="I16" s="52">
        <f t="shared" si="0"/>
        <v>58.69</v>
      </c>
      <c r="J16" s="52">
        <f t="shared" si="0"/>
        <v>58.69</v>
      </c>
      <c r="K16" s="52">
        <f t="shared" si="0"/>
        <v>58.69</v>
      </c>
      <c r="L16" s="52">
        <f t="shared" si="0"/>
        <v>58.69</v>
      </c>
      <c r="M16" s="52">
        <f t="shared" si="0"/>
        <v>58.69</v>
      </c>
      <c r="N16" s="52">
        <f>6+6.83+7.36+7.66+7.35+6.92+6.24+5.36</f>
        <v>53.720000000000006</v>
      </c>
      <c r="O16" s="52">
        <f>7.48+6.34+5.82+5.27+6.74+8.18+6.67+6.23</f>
        <v>52.730000000000004</v>
      </c>
      <c r="P16" s="52">
        <f t="shared" ref="P16:Q16" si="1">7.48+6.34+5.82+5.27+6.74+8.18+6.67+6.23</f>
        <v>52.730000000000004</v>
      </c>
      <c r="Q16" s="52">
        <f t="shared" si="1"/>
        <v>52.730000000000004</v>
      </c>
      <c r="R16" s="52"/>
      <c r="S16" s="51">
        <f>6.8+6.09+5.92+5.73+6.4+8.09+8.69+7.96</f>
        <v>55.68</v>
      </c>
      <c r="T16" s="52">
        <f>7.09+7.54+6.11+5.38+6.47+7.69+7.61+7.17</f>
        <v>55.059999999999995</v>
      </c>
      <c r="U16" s="31"/>
    </row>
    <row r="17" spans="2:21" s="4" customFormat="1" ht="24" customHeight="1" x14ac:dyDescent="0.25">
      <c r="B17" s="118">
        <v>6</v>
      </c>
      <c r="C17" s="120" t="s">
        <v>11</v>
      </c>
      <c r="D17" s="143"/>
      <c r="E17" s="16" t="s">
        <v>41</v>
      </c>
      <c r="F17" s="88">
        <f t="shared" ref="F17:Q17" si="2">100/F16</f>
        <v>1.7038677798602828</v>
      </c>
      <c r="G17" s="88">
        <f t="shared" si="2"/>
        <v>1.7038677798602828</v>
      </c>
      <c r="H17" s="88">
        <f t="shared" si="2"/>
        <v>1.7038677798602828</v>
      </c>
      <c r="I17" s="88">
        <f t="shared" si="2"/>
        <v>1.7038677798602828</v>
      </c>
      <c r="J17" s="88">
        <f t="shared" si="2"/>
        <v>1.7038677798602828</v>
      </c>
      <c r="K17" s="88">
        <f t="shared" si="2"/>
        <v>1.7038677798602828</v>
      </c>
      <c r="L17" s="88">
        <f t="shared" si="2"/>
        <v>1.7038677798602828</v>
      </c>
      <c r="M17" s="88">
        <f t="shared" si="2"/>
        <v>1.7038677798602828</v>
      </c>
      <c r="N17" s="88">
        <f t="shared" si="2"/>
        <v>1.8615040953090094</v>
      </c>
      <c r="O17" s="88">
        <f t="shared" si="2"/>
        <v>1.8964536317087046</v>
      </c>
      <c r="P17" s="88">
        <f t="shared" si="2"/>
        <v>1.8964536317087046</v>
      </c>
      <c r="Q17" s="88">
        <f t="shared" si="2"/>
        <v>1.8964536317087046</v>
      </c>
      <c r="R17" s="88"/>
      <c r="S17" s="88">
        <f>100/S16</f>
        <v>1.7959770114942528</v>
      </c>
      <c r="T17" s="88">
        <f>100/T16</f>
        <v>1.8162005085361426</v>
      </c>
      <c r="U17" s="161"/>
    </row>
    <row r="18" spans="2:21" s="4" customFormat="1" ht="24" customHeight="1" x14ac:dyDescent="0.25">
      <c r="B18" s="118"/>
      <c r="C18" s="127"/>
      <c r="D18" s="144"/>
      <c r="E18" s="46" t="s">
        <v>22</v>
      </c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161"/>
    </row>
    <row r="19" spans="2:21" s="4" customFormat="1" ht="24" customHeight="1" x14ac:dyDescent="0.25">
      <c r="B19" s="118">
        <v>7</v>
      </c>
      <c r="C19" s="120" t="s">
        <v>23</v>
      </c>
      <c r="D19" s="143"/>
      <c r="E19" s="15" t="s">
        <v>42</v>
      </c>
      <c r="F19" s="89">
        <f t="shared" ref="F19:Q19" si="3">F14*F17</f>
        <v>250.46856363946156</v>
      </c>
      <c r="G19" s="89">
        <f t="shared" si="3"/>
        <v>37.485091156926224</v>
      </c>
      <c r="H19" s="89">
        <f t="shared" si="3"/>
        <v>6.8154711194411313</v>
      </c>
      <c r="I19" s="89">
        <f t="shared" si="3"/>
        <v>27.261884477764525</v>
      </c>
      <c r="J19" s="89">
        <f t="shared" si="3"/>
        <v>5.1116033395808484</v>
      </c>
      <c r="K19" s="89">
        <f t="shared" si="3"/>
        <v>0</v>
      </c>
      <c r="L19" s="89">
        <f t="shared" si="3"/>
        <v>1.7038677798602828</v>
      </c>
      <c r="M19" s="89">
        <f t="shared" si="3"/>
        <v>328.84648151303458</v>
      </c>
      <c r="N19" s="89">
        <f t="shared" si="3"/>
        <v>22.338049143708112</v>
      </c>
      <c r="O19" s="89">
        <f t="shared" si="3"/>
        <v>30.343258107339274</v>
      </c>
      <c r="P19" s="89">
        <f t="shared" si="3"/>
        <v>0</v>
      </c>
      <c r="Q19" s="89">
        <f t="shared" si="3"/>
        <v>30.343258107339274</v>
      </c>
      <c r="R19" s="89">
        <f>SUM(M19,N19,Q19)</f>
        <v>381.527788764082</v>
      </c>
      <c r="S19" s="89">
        <f>S14*S17</f>
        <v>1487.0689655172414</v>
      </c>
      <c r="T19" s="89">
        <f>T14*T17</f>
        <v>0</v>
      </c>
      <c r="U19" s="147">
        <f>SUM(R19:T20)</f>
        <v>1868.5967542813235</v>
      </c>
    </row>
    <row r="20" spans="2:21" s="4" customFormat="1" ht="24" customHeight="1" x14ac:dyDescent="0.25">
      <c r="B20" s="118"/>
      <c r="C20" s="127"/>
      <c r="D20" s="144"/>
      <c r="E20" s="43" t="s">
        <v>24</v>
      </c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147"/>
    </row>
    <row r="21" spans="2:21" s="4" customFormat="1" ht="24" customHeight="1" x14ac:dyDescent="0.25">
      <c r="B21" s="42"/>
      <c r="C21" s="47"/>
      <c r="D21" s="27"/>
      <c r="E21" s="46" t="s">
        <v>66</v>
      </c>
      <c r="F21" s="51">
        <v>122</v>
      </c>
      <c r="G21" s="51">
        <v>122</v>
      </c>
      <c r="H21" s="51">
        <v>122</v>
      </c>
      <c r="I21" s="51">
        <v>122</v>
      </c>
      <c r="J21" s="51">
        <v>122</v>
      </c>
      <c r="K21" s="51">
        <v>122</v>
      </c>
      <c r="L21" s="51">
        <v>122</v>
      </c>
      <c r="M21" s="51">
        <v>122</v>
      </c>
      <c r="N21" s="51">
        <v>134.19999999999999</v>
      </c>
      <c r="O21" s="51">
        <v>117.1</v>
      </c>
      <c r="P21" s="51">
        <v>117.1</v>
      </c>
      <c r="Q21" s="51">
        <v>117.1</v>
      </c>
      <c r="R21" s="51"/>
      <c r="S21" s="51">
        <v>109.5</v>
      </c>
      <c r="T21" s="51">
        <v>104.3</v>
      </c>
      <c r="U21" s="32"/>
    </row>
    <row r="22" spans="2:21" s="4" customFormat="1" ht="24" customHeight="1" x14ac:dyDescent="0.25">
      <c r="B22" s="118">
        <v>8</v>
      </c>
      <c r="C22" s="120" t="s">
        <v>25</v>
      </c>
      <c r="D22" s="143"/>
      <c r="E22" s="16" t="s">
        <v>43</v>
      </c>
      <c r="F22" s="90">
        <f>100/F21</f>
        <v>0.81967213114754101</v>
      </c>
      <c r="G22" s="90">
        <f>100/G21</f>
        <v>0.81967213114754101</v>
      </c>
      <c r="H22" s="90">
        <f t="shared" ref="H22:T22" si="4">100/H21</f>
        <v>0.81967213114754101</v>
      </c>
      <c r="I22" s="90">
        <f t="shared" si="4"/>
        <v>0.81967213114754101</v>
      </c>
      <c r="J22" s="90">
        <f t="shared" si="4"/>
        <v>0.81967213114754101</v>
      </c>
      <c r="K22" s="90">
        <f t="shared" si="4"/>
        <v>0.81967213114754101</v>
      </c>
      <c r="L22" s="90">
        <f t="shared" si="4"/>
        <v>0.81967213114754101</v>
      </c>
      <c r="M22" s="90">
        <f t="shared" si="4"/>
        <v>0.81967213114754101</v>
      </c>
      <c r="N22" s="90">
        <f t="shared" si="4"/>
        <v>0.7451564828614009</v>
      </c>
      <c r="O22" s="90">
        <f t="shared" si="4"/>
        <v>0.8539709649871905</v>
      </c>
      <c r="P22" s="90">
        <f t="shared" si="4"/>
        <v>0.8539709649871905</v>
      </c>
      <c r="Q22" s="90">
        <f t="shared" si="4"/>
        <v>0.8539709649871905</v>
      </c>
      <c r="R22" s="90"/>
      <c r="S22" s="90">
        <f t="shared" si="4"/>
        <v>0.91324200913242004</v>
      </c>
      <c r="T22" s="90">
        <f t="shared" si="4"/>
        <v>0.95877277085330781</v>
      </c>
      <c r="U22" s="148"/>
    </row>
    <row r="23" spans="2:21" s="4" customFormat="1" ht="24" customHeight="1" x14ac:dyDescent="0.25">
      <c r="B23" s="118"/>
      <c r="C23" s="127"/>
      <c r="D23" s="144"/>
      <c r="E23" s="43" t="s">
        <v>22</v>
      </c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148"/>
    </row>
    <row r="24" spans="2:21" s="4" customFormat="1" ht="24" customHeight="1" x14ac:dyDescent="0.25">
      <c r="B24" s="118">
        <v>9</v>
      </c>
      <c r="C24" s="120" t="s">
        <v>26</v>
      </c>
      <c r="D24" s="143"/>
      <c r="E24" s="15" t="s">
        <v>44</v>
      </c>
      <c r="F24" s="91">
        <f>F19*F22</f>
        <v>205.30210134382096</v>
      </c>
      <c r="G24" s="91">
        <f>G19*G22</f>
        <v>30.725484554857562</v>
      </c>
      <c r="H24" s="91">
        <f t="shared" ref="H24:T24" si="5">H19*H22</f>
        <v>5.5864517372468292</v>
      </c>
      <c r="I24" s="91">
        <f t="shared" si="5"/>
        <v>22.345806948987317</v>
      </c>
      <c r="J24" s="91">
        <f t="shared" si="5"/>
        <v>4.1898388029351219</v>
      </c>
      <c r="K24" s="91">
        <f t="shared" si="5"/>
        <v>0</v>
      </c>
      <c r="L24" s="91">
        <f t="shared" si="5"/>
        <v>1.3966129343117073</v>
      </c>
      <c r="M24" s="91">
        <f t="shared" si="5"/>
        <v>269.54629632215949</v>
      </c>
      <c r="N24" s="91">
        <f t="shared" si="5"/>
        <v>16.645342133910663</v>
      </c>
      <c r="O24" s="91">
        <f t="shared" si="5"/>
        <v>25.912261406779912</v>
      </c>
      <c r="P24" s="91">
        <f t="shared" si="5"/>
        <v>0</v>
      </c>
      <c r="Q24" s="91">
        <f t="shared" si="5"/>
        <v>25.912261406779912</v>
      </c>
      <c r="R24" s="91">
        <f>SUM(M24,N24,Q24)</f>
        <v>312.10389986285008</v>
      </c>
      <c r="S24" s="91">
        <f t="shared" si="5"/>
        <v>1358.053849787435</v>
      </c>
      <c r="T24" s="91">
        <f t="shared" si="5"/>
        <v>0</v>
      </c>
      <c r="U24" s="146">
        <f>SUM(R24:T25)</f>
        <v>1670.157749650285</v>
      </c>
    </row>
    <row r="25" spans="2:21" s="4" customFormat="1" ht="24" customHeight="1" x14ac:dyDescent="0.25">
      <c r="B25" s="118"/>
      <c r="C25" s="127"/>
      <c r="D25" s="144"/>
      <c r="E25" s="43" t="s">
        <v>24</v>
      </c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146"/>
    </row>
    <row r="26" spans="2:21" s="4" customFormat="1" ht="24" customHeight="1" x14ac:dyDescent="0.25">
      <c r="B26" s="42"/>
      <c r="C26" s="47"/>
      <c r="D26" s="27"/>
      <c r="E26" s="46" t="s">
        <v>67</v>
      </c>
      <c r="F26" s="52">
        <v>84.4</v>
      </c>
      <c r="G26" s="52">
        <v>84.4</v>
      </c>
      <c r="H26" s="52">
        <v>84.4</v>
      </c>
      <c r="I26" s="52">
        <v>84.4</v>
      </c>
      <c r="J26" s="52">
        <v>84.4</v>
      </c>
      <c r="K26" s="52">
        <v>84.4</v>
      </c>
      <c r="L26" s="52">
        <v>84.4</v>
      </c>
      <c r="M26" s="52">
        <v>84.4</v>
      </c>
      <c r="N26" s="52">
        <v>93.2</v>
      </c>
      <c r="O26" s="52">
        <v>88.4</v>
      </c>
      <c r="P26" s="52">
        <v>88.4</v>
      </c>
      <c r="Q26" s="52">
        <v>88.4</v>
      </c>
      <c r="R26" s="52"/>
      <c r="S26" s="51">
        <v>91.9</v>
      </c>
      <c r="T26" s="52">
        <v>23.7</v>
      </c>
      <c r="U26" s="31"/>
    </row>
    <row r="27" spans="2:21" s="4" customFormat="1" ht="24" customHeight="1" x14ac:dyDescent="0.25">
      <c r="B27" s="118">
        <v>10</v>
      </c>
      <c r="C27" s="120" t="s">
        <v>27</v>
      </c>
      <c r="D27" s="143"/>
      <c r="E27" s="15" t="s">
        <v>45</v>
      </c>
      <c r="F27" s="92">
        <f>100/F26</f>
        <v>1.1848341232227488</v>
      </c>
      <c r="G27" s="92">
        <f t="shared" ref="G27:T27" si="6">100/G26</f>
        <v>1.1848341232227488</v>
      </c>
      <c r="H27" s="92">
        <f t="shared" si="6"/>
        <v>1.1848341232227488</v>
      </c>
      <c r="I27" s="92">
        <f t="shared" si="6"/>
        <v>1.1848341232227488</v>
      </c>
      <c r="J27" s="92">
        <f t="shared" si="6"/>
        <v>1.1848341232227488</v>
      </c>
      <c r="K27" s="92">
        <f t="shared" si="6"/>
        <v>1.1848341232227488</v>
      </c>
      <c r="L27" s="92">
        <f t="shared" si="6"/>
        <v>1.1848341232227488</v>
      </c>
      <c r="M27" s="92">
        <f t="shared" si="6"/>
        <v>1.1848341232227488</v>
      </c>
      <c r="N27" s="92">
        <f t="shared" si="6"/>
        <v>1.0729613733905579</v>
      </c>
      <c r="O27" s="92">
        <f t="shared" si="6"/>
        <v>1.1312217194570136</v>
      </c>
      <c r="P27" s="92">
        <f t="shared" si="6"/>
        <v>1.1312217194570136</v>
      </c>
      <c r="Q27" s="92">
        <f t="shared" si="6"/>
        <v>1.1312217194570136</v>
      </c>
      <c r="R27" s="92"/>
      <c r="S27" s="92">
        <f t="shared" si="6"/>
        <v>1.088139281828074</v>
      </c>
      <c r="T27" s="92">
        <f t="shared" si="6"/>
        <v>4.2194092827004219</v>
      </c>
      <c r="U27" s="148"/>
    </row>
    <row r="28" spans="2:21" s="4" customFormat="1" ht="24" customHeight="1" x14ac:dyDescent="0.25">
      <c r="B28" s="118"/>
      <c r="C28" s="127"/>
      <c r="D28" s="144"/>
      <c r="E28" s="43" t="s">
        <v>22</v>
      </c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148"/>
    </row>
    <row r="29" spans="2:21" s="4" customFormat="1" ht="24" customHeight="1" x14ac:dyDescent="0.25">
      <c r="B29" s="118">
        <v>11</v>
      </c>
      <c r="C29" s="120" t="s">
        <v>28</v>
      </c>
      <c r="D29" s="143"/>
      <c r="E29" s="15" t="s">
        <v>29</v>
      </c>
      <c r="F29" s="95">
        <f>F24*F27</f>
        <v>243.24893524149405</v>
      </c>
      <c r="G29" s="95">
        <f t="shared" ref="G29:T29" si="7">G24*G27</f>
        <v>36.40460255314877</v>
      </c>
      <c r="H29" s="95">
        <f t="shared" si="7"/>
        <v>6.6190186460270493</v>
      </c>
      <c r="I29" s="95">
        <f t="shared" si="7"/>
        <v>26.476074584108197</v>
      </c>
      <c r="J29" s="95">
        <f t="shared" si="7"/>
        <v>4.9642639845202865</v>
      </c>
      <c r="K29" s="95">
        <f t="shared" si="7"/>
        <v>0</v>
      </c>
      <c r="L29" s="95">
        <f t="shared" si="7"/>
        <v>1.6547546615067623</v>
      </c>
      <c r="M29" s="95">
        <f t="shared" si="7"/>
        <v>319.36764967080506</v>
      </c>
      <c r="N29" s="95">
        <f t="shared" si="7"/>
        <v>17.859809156556505</v>
      </c>
      <c r="O29" s="95">
        <f t="shared" si="7"/>
        <v>29.312512903597185</v>
      </c>
      <c r="P29" s="95">
        <f t="shared" si="7"/>
        <v>0</v>
      </c>
      <c r="Q29" s="95">
        <f t="shared" si="7"/>
        <v>29.312512903597185</v>
      </c>
      <c r="R29" s="93">
        <f>SUM(M29,N29,Q29)</f>
        <v>366.53997173095871</v>
      </c>
      <c r="S29" s="95">
        <f t="shared" si="7"/>
        <v>1477.7517407915504</v>
      </c>
      <c r="T29" s="95">
        <f t="shared" si="7"/>
        <v>0</v>
      </c>
      <c r="U29" s="145">
        <f>SUM(R29:T30)</f>
        <v>1844.2917125225092</v>
      </c>
    </row>
    <row r="30" spans="2:21" s="4" customFormat="1" ht="24" customHeight="1" x14ac:dyDescent="0.25">
      <c r="B30" s="118"/>
      <c r="C30" s="127"/>
      <c r="D30" s="144"/>
      <c r="E30" s="43" t="s">
        <v>24</v>
      </c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3"/>
      <c r="S30" s="95"/>
      <c r="T30" s="95"/>
      <c r="U30" s="145"/>
    </row>
    <row r="31" spans="2:21" s="4" customFormat="1" ht="24" customHeight="1" x14ac:dyDescent="0.25">
      <c r="B31" s="118">
        <v>12</v>
      </c>
      <c r="C31" s="120" t="s">
        <v>30</v>
      </c>
      <c r="D31" s="121"/>
      <c r="E31" s="139" t="s">
        <v>31</v>
      </c>
      <c r="F31" s="54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141"/>
    </row>
    <row r="32" spans="2:21" s="4" customFormat="1" ht="24" customHeight="1" thickBot="1" x14ac:dyDescent="0.3">
      <c r="B32" s="119"/>
      <c r="C32" s="122"/>
      <c r="D32" s="123"/>
      <c r="E32" s="140"/>
      <c r="F32" s="57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142"/>
    </row>
    <row r="33" spans="2:21" s="4" customFormat="1" ht="24" customHeight="1" x14ac:dyDescent="0.25">
      <c r="B33" s="134">
        <v>13</v>
      </c>
      <c r="C33" s="135" t="s">
        <v>32</v>
      </c>
      <c r="D33" s="136"/>
      <c r="E33" s="19" t="s">
        <v>46</v>
      </c>
      <c r="F33" s="138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138"/>
      <c r="T33" s="138"/>
      <c r="U33" s="137"/>
    </row>
    <row r="34" spans="2:21" s="4" customFormat="1" ht="24" customHeight="1" x14ac:dyDescent="0.25">
      <c r="B34" s="118"/>
      <c r="C34" s="127"/>
      <c r="D34" s="128"/>
      <c r="E34" s="13" t="s">
        <v>22</v>
      </c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116"/>
    </row>
    <row r="35" spans="2:21" s="4" customFormat="1" ht="24" customHeight="1" x14ac:dyDescent="0.25">
      <c r="B35" s="118">
        <v>14</v>
      </c>
      <c r="C35" s="120" t="s">
        <v>33</v>
      </c>
      <c r="D35" s="121"/>
      <c r="E35" s="13" t="s">
        <v>47</v>
      </c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116"/>
    </row>
    <row r="36" spans="2:21" s="4" customFormat="1" ht="24" customHeight="1" thickBot="1" x14ac:dyDescent="0.3">
      <c r="B36" s="119"/>
      <c r="C36" s="122"/>
      <c r="D36" s="123"/>
      <c r="E36" s="21" t="s">
        <v>12</v>
      </c>
      <c r="F36" s="130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130"/>
      <c r="T36" s="130"/>
      <c r="U36" s="117"/>
    </row>
    <row r="37" spans="2:21" s="4" customFormat="1" ht="24" customHeight="1" x14ac:dyDescent="0.25">
      <c r="B37" s="134">
        <v>15</v>
      </c>
      <c r="C37" s="135" t="s">
        <v>34</v>
      </c>
      <c r="D37" s="136"/>
      <c r="E37" s="19" t="s">
        <v>48</v>
      </c>
      <c r="F37" s="60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2"/>
      <c r="U37" s="137"/>
    </row>
    <row r="38" spans="2:21" s="4" customFormat="1" ht="24" customHeight="1" x14ac:dyDescent="0.25">
      <c r="B38" s="118"/>
      <c r="C38" s="127"/>
      <c r="D38" s="128"/>
      <c r="E38" s="13" t="s">
        <v>22</v>
      </c>
      <c r="F38" s="63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5"/>
      <c r="U38" s="116"/>
    </row>
    <row r="39" spans="2:21" s="4" customFormat="1" ht="24" customHeight="1" x14ac:dyDescent="0.25">
      <c r="B39" s="118">
        <v>16</v>
      </c>
      <c r="C39" s="120" t="s">
        <v>35</v>
      </c>
      <c r="D39" s="121"/>
      <c r="E39" s="13" t="s">
        <v>49</v>
      </c>
      <c r="F39" s="54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6"/>
      <c r="U39" s="116"/>
    </row>
    <row r="40" spans="2:21" s="4" customFormat="1" ht="24" customHeight="1" thickBot="1" x14ac:dyDescent="0.3">
      <c r="B40" s="119"/>
      <c r="C40" s="122"/>
      <c r="D40" s="123"/>
      <c r="E40" s="21" t="s">
        <v>36</v>
      </c>
      <c r="F40" s="57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9"/>
      <c r="U40" s="117"/>
    </row>
    <row r="41" spans="2:21" s="4" customFormat="1" ht="24" customHeight="1" x14ac:dyDescent="0.25">
      <c r="B41" s="124">
        <v>17</v>
      </c>
      <c r="C41" s="125" t="s">
        <v>37</v>
      </c>
      <c r="D41" s="126"/>
      <c r="E41" s="43" t="s">
        <v>50</v>
      </c>
      <c r="F41" s="60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2"/>
      <c r="U41" s="129"/>
    </row>
    <row r="42" spans="2:21" s="4" customFormat="1" ht="24" customHeight="1" x14ac:dyDescent="0.25">
      <c r="B42" s="118"/>
      <c r="C42" s="127"/>
      <c r="D42" s="128"/>
      <c r="E42" s="13" t="s">
        <v>22</v>
      </c>
      <c r="F42" s="63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5"/>
      <c r="U42" s="116"/>
    </row>
    <row r="43" spans="2:21" s="4" customFormat="1" ht="24" customHeight="1" x14ac:dyDescent="0.25">
      <c r="B43" s="118">
        <v>18</v>
      </c>
      <c r="C43" s="120" t="s">
        <v>38</v>
      </c>
      <c r="D43" s="121"/>
      <c r="E43" s="13" t="s">
        <v>51</v>
      </c>
      <c r="F43" s="54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6"/>
      <c r="U43" s="116"/>
    </row>
    <row r="44" spans="2:21" s="4" customFormat="1" ht="24" customHeight="1" thickBot="1" x14ac:dyDescent="0.3">
      <c r="B44" s="119"/>
      <c r="C44" s="122"/>
      <c r="D44" s="123"/>
      <c r="E44" s="21" t="s">
        <v>36</v>
      </c>
      <c r="F44" s="57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9"/>
      <c r="U44" s="117"/>
    </row>
    <row r="45" spans="2:21" s="4" customFormat="1" ht="15" customHeight="1" x14ac:dyDescent="0.25">
      <c r="B45" s="100" t="s">
        <v>5</v>
      </c>
      <c r="C45" s="101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1"/>
    </row>
    <row r="46" spans="2:21" s="4" customFormat="1" ht="48" customHeight="1" thickBot="1" x14ac:dyDescent="0.3">
      <c r="B46" s="102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4"/>
    </row>
  </sheetData>
  <mergeCells count="214"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10.1.2020</vt:lpstr>
      <vt:lpstr>20.1.2020</vt:lpstr>
      <vt:lpstr>7.2.2020</vt:lpstr>
      <vt:lpstr>17.2.2020</vt:lpstr>
      <vt:lpstr>'10.1.2020'!Oblast_tisku</vt:lpstr>
      <vt:lpstr>'17.2.2020'!Oblast_tisku</vt:lpstr>
      <vt:lpstr>'20.1.2020'!Oblast_tisku</vt:lpstr>
      <vt:lpstr>'7.2.2020'!Oblast_tisku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Sáčková</dc:creator>
  <cp:lastModifiedBy>Andrea Sáčková</cp:lastModifiedBy>
  <cp:lastPrinted>2020-02-18T11:31:48Z</cp:lastPrinted>
  <dcterms:created xsi:type="dcterms:W3CDTF">2019-09-10T08:33:34Z</dcterms:created>
  <dcterms:modified xsi:type="dcterms:W3CDTF">2020-02-18T11:32:50Z</dcterms:modified>
</cp:coreProperties>
</file>