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M19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R14" i="3" l="1"/>
  <c r="U14" i="3" s="1"/>
  <c r="M19" i="3"/>
  <c r="M24" i="3" s="1"/>
  <c r="M24" i="4"/>
  <c r="R19" i="4"/>
  <c r="U19" i="4" s="1"/>
  <c r="R14" i="4"/>
  <c r="U14" i="4" s="1"/>
  <c r="R19" i="3"/>
  <c r="U19" i="3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I19" i="2" s="1"/>
  <c r="I24" i="2" s="1"/>
  <c r="I29" i="2" s="1"/>
  <c r="H16" i="2"/>
  <c r="H17" i="2" s="1"/>
  <c r="H19" i="2" s="1"/>
  <c r="H24" i="2" s="1"/>
  <c r="H29" i="2" s="1"/>
  <c r="G16" i="2"/>
  <c r="G17" i="2" s="1"/>
  <c r="G19" i="2" s="1"/>
  <c r="G24" i="2" s="1"/>
  <c r="G29" i="2" s="1"/>
  <c r="F16" i="2"/>
  <c r="F17" i="2" s="1"/>
  <c r="F19" i="2" s="1"/>
  <c r="F24" i="2" s="1"/>
  <c r="F29" i="2" s="1"/>
  <c r="Q14" i="2"/>
  <c r="Q19" i="2" s="1"/>
  <c r="Q24" i="2" s="1"/>
  <c r="Q29" i="2" s="1"/>
  <c r="M14" i="2"/>
  <c r="M19" i="2" s="1"/>
  <c r="M29" i="4" l="1"/>
  <c r="R29" i="4" s="1"/>
  <c r="U29" i="4" s="1"/>
  <c r="R24" i="4"/>
  <c r="U24" i="4" s="1"/>
  <c r="R24" i="3"/>
  <c r="U24" i="3" s="1"/>
  <c r="M29" i="3"/>
  <c r="R29" i="3" s="1"/>
  <c r="U29" i="3" s="1"/>
  <c r="M24" i="2"/>
  <c r="R19" i="2"/>
  <c r="U19" i="2" s="1"/>
  <c r="R14" i="2"/>
  <c r="U14" i="2" s="1"/>
  <c r="M16" i="1"/>
  <c r="L16" i="1"/>
  <c r="K16" i="1"/>
  <c r="J16" i="1"/>
  <c r="I16" i="1"/>
  <c r="H16" i="1"/>
  <c r="G16" i="1"/>
  <c r="F16" i="1"/>
  <c r="S16" i="1"/>
  <c r="M29" i="2" l="1"/>
  <c r="R29" i="2" s="1"/>
  <c r="U29" i="2" s="1"/>
  <c r="R24" i="2"/>
  <c r="U24" i="2" s="1"/>
  <c r="N16" i="1"/>
  <c r="Q27" i="1" l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<sst xmlns="http://schemas.openxmlformats.org/spreadsheetml/2006/main" count="368" uniqueCount="81">
  <si>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</si>
  <si>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</si>
  <si>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</si>
  <si>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</si>
  <si>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</si>
  <si>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</si>
  <si>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</si>
  <si>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</si>
  <si>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</si>
  <si>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</si>
  <si>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</si>
  <si>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</si>
  <si>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</si>
  <si>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</si>
  <si>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</si>
  <si>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</si>
  <si>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</si>
  <si>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</si>
  <si>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</si>
  <si>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</si>
  <si>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</si>
  <si>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</si>
  <si>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</si>
  <si>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</si>
  <si>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</si>
  <si>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</si>
  <si>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</si>
  <si>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</si>
  <si>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</si>
  <si>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</si>
  <si>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</si>
  <si>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</si>
  <si>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</si>
  <si>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</si>
  <si>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</si>
  <si>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</si>
  <si>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</si>
  <si>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</si>
  <si>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</si>
  <si>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</si>
  <si>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</si>
  <si>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</si>
  <si>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</si>
  <si>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</si>
  <si>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</si>
  <si>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</si>
  <si>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</si>
  <si>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</si>
  <si>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</si>
  <si>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</si>
  <si>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</si>
  <si>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</si>
  <si>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</si>
  <si>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</si>
  <si>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</si>
  <si>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</si>
  <si>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</si>
  <si>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</si>
  <si>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</si>
  <si>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</si>
  <si>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</si>
  <si>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</si>
  <si>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</si>
  <si>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</si>
  <si>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</si>
  <si>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</si>
  <si>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</si>
  <si>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</si>
  <si>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</si>
  <si>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</si>
  <si>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</si>
  <si>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</si>
  <si>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</si>
  <si>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Silnice II. Třídy</t>
  </si>
  <si>
    <t>II-H</t>
  </si>
  <si>
    <t>II/144</t>
  </si>
  <si>
    <t>2-2841</t>
  </si>
  <si>
    <t>Hospodářský (alfa z roku 2016 - 0,89)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</si>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</sst>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4" t="s">
        <v>80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  <c r="U2" s="67"/>
    </row>
    <row r="3" spans="2:21" s="3" customFormat="1" ht="24" customHeight="1" thickBot="1" x14ac:dyDescent="0.3">
      <c r="B3" s="145" t="s">
        <v>0</v>
      </c>
      <c r="C3" s="146"/>
      <c r="D3" s="151" t="s">
        <v>75</v>
      </c>
      <c r="E3" s="152"/>
      <c r="F3" s="165" t="s">
        <v>13</v>
      </c>
      <c r="G3" s="166"/>
      <c r="H3" s="166"/>
      <c r="I3" s="146"/>
      <c r="J3" s="173" t="s">
        <v>76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</row>
    <row r="4" spans="2:21" s="3" customFormat="1" ht="24" customHeight="1" x14ac:dyDescent="0.25">
      <c r="B4" s="5" t="s">
        <v>1</v>
      </c>
      <c r="C4" s="6"/>
      <c r="D4" s="153">
        <v>43714</v>
      </c>
      <c r="E4" s="154"/>
      <c r="F4" s="167" t="s">
        <v>14</v>
      </c>
      <c r="G4" s="168"/>
      <c r="H4" s="168"/>
      <c r="I4" s="169"/>
      <c r="J4" s="176" t="s">
        <v>64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</row>
    <row r="5" spans="2:21" s="3" customFormat="1" ht="24" customHeight="1" x14ac:dyDescent="0.25">
      <c r="B5" s="7" t="s">
        <v>2</v>
      </c>
      <c r="C5" s="8"/>
      <c r="D5" s="71" t="s">
        <v>63</v>
      </c>
      <c r="E5" s="72"/>
      <c r="F5" s="170" t="s">
        <v>15</v>
      </c>
      <c r="G5" s="171"/>
      <c r="H5" s="171"/>
      <c r="I5" s="172"/>
      <c r="J5" s="179" t="s">
        <v>65</v>
      </c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</row>
    <row r="6" spans="2:21" s="3" customFormat="1" ht="24" customHeight="1" thickBot="1" x14ac:dyDescent="0.3">
      <c r="B6" s="9" t="s">
        <v>3</v>
      </c>
      <c r="C6" s="10"/>
      <c r="D6" s="68" t="s">
        <v>66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70"/>
    </row>
    <row r="7" spans="2:21" s="3" customFormat="1" ht="24" customHeight="1" thickBot="1" x14ac:dyDescent="0.3">
      <c r="B7" s="11" t="s">
        <v>4</v>
      </c>
      <c r="C7" s="12"/>
      <c r="D7" s="73"/>
      <c r="E7" s="74"/>
      <c r="F7" s="165" t="s">
        <v>16</v>
      </c>
      <c r="G7" s="166"/>
      <c r="H7" s="166"/>
      <c r="I7" s="146"/>
      <c r="J7" s="182">
        <v>43724</v>
      </c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4"/>
    </row>
    <row r="8" spans="2:21" s="3" customFormat="1" ht="24" customHeight="1" x14ac:dyDescent="0.25">
      <c r="B8" s="18">
        <v>1</v>
      </c>
      <c r="C8" s="84" t="s">
        <v>6</v>
      </c>
      <c r="D8" s="85"/>
      <c r="E8" s="86"/>
      <c r="F8" s="99" t="s">
        <v>73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101"/>
    </row>
    <row r="9" spans="2:21" s="3" customFormat="1" ht="24" customHeight="1" x14ac:dyDescent="0.25">
      <c r="B9" s="14">
        <v>2</v>
      </c>
      <c r="C9" s="81" t="s">
        <v>7</v>
      </c>
      <c r="D9" s="83"/>
      <c r="E9" s="13" t="s">
        <v>39</v>
      </c>
      <c r="F9" s="102" t="s">
        <v>71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  <c r="U9" s="104"/>
    </row>
    <row r="10" spans="2:21" s="3" customFormat="1" ht="24" customHeight="1" x14ac:dyDescent="0.25">
      <c r="B10" s="14">
        <v>3</v>
      </c>
      <c r="C10" s="81" t="s">
        <v>8</v>
      </c>
      <c r="D10" s="82"/>
      <c r="E10" s="83"/>
      <c r="F10" s="105" t="s">
        <v>77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7"/>
    </row>
    <row r="11" spans="2:21" s="3" customFormat="1" ht="24" customHeight="1" thickBot="1" x14ac:dyDescent="0.3">
      <c r="B11" s="20">
        <v>4</v>
      </c>
      <c r="C11" s="78" t="s">
        <v>9</v>
      </c>
      <c r="D11" s="79"/>
      <c r="E11" s="80"/>
      <c r="F11" s="108" t="s">
        <v>74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10"/>
    </row>
    <row r="12" spans="2:21" s="3" customFormat="1" ht="18" customHeight="1" x14ac:dyDescent="0.25">
      <c r="B12" s="147"/>
      <c r="C12" s="135"/>
      <c r="D12" s="135"/>
      <c r="E12" s="136"/>
      <c r="F12" s="160" t="s">
        <v>19</v>
      </c>
      <c r="G12" s="161"/>
      <c r="H12" s="161"/>
      <c r="I12" s="161"/>
      <c r="J12" s="161"/>
      <c r="K12" s="161"/>
      <c r="L12" s="162"/>
      <c r="M12" s="29" t="s">
        <v>19</v>
      </c>
      <c r="N12" s="19" t="s">
        <v>21</v>
      </c>
      <c r="O12" s="160" t="s">
        <v>20</v>
      </c>
      <c r="P12" s="162"/>
      <c r="Q12" s="30" t="s">
        <v>20</v>
      </c>
      <c r="R12" s="28" t="s">
        <v>61</v>
      </c>
      <c r="S12" s="92" t="s">
        <v>17</v>
      </c>
      <c r="T12" s="92" t="s">
        <v>18</v>
      </c>
      <c r="U12" s="94" t="s">
        <v>72</v>
      </c>
    </row>
    <row r="13" spans="2:21" s="3" customFormat="1" ht="18" customHeight="1" x14ac:dyDescent="0.25">
      <c r="B13" s="148"/>
      <c r="C13" s="138"/>
      <c r="D13" s="138"/>
      <c r="E13" s="13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3"/>
      <c r="T13" s="93"/>
      <c r="U13" s="95"/>
    </row>
    <row r="14" spans="2:21" s="4" customFormat="1" ht="24" customHeight="1" x14ac:dyDescent="0.25">
      <c r="B14" s="91">
        <v>5</v>
      </c>
      <c r="C14" s="87" t="s">
        <v>10</v>
      </c>
      <c r="D14" s="88"/>
      <c r="E14" s="15" t="s">
        <v>40</v>
      </c>
      <c r="F14" s="75">
        <v>151</v>
      </c>
      <c r="G14" s="75">
        <v>12</v>
      </c>
      <c r="H14" s="75">
        <v>0</v>
      </c>
      <c r="I14" s="75">
        <v>22</v>
      </c>
      <c r="J14" s="75">
        <v>4</v>
      </c>
      <c r="K14" s="75">
        <v>8</v>
      </c>
      <c r="L14" s="75">
        <v>3</v>
      </c>
      <c r="M14" s="75">
        <f>SUM(F14:L15)</f>
        <v>200</v>
      </c>
      <c r="N14" s="75">
        <v>10</v>
      </c>
      <c r="O14" s="75">
        <v>15</v>
      </c>
      <c r="P14" s="75">
        <v>0</v>
      </c>
      <c r="Q14" s="75">
        <f>SUM(O14:P15)</f>
        <v>15</v>
      </c>
      <c r="R14" s="75">
        <f>SUM(M14,N14,Q14)</f>
        <v>225</v>
      </c>
      <c r="S14" s="76">
        <v>962</v>
      </c>
      <c r="T14" s="75">
        <v>10</v>
      </c>
      <c r="U14" s="77">
        <f>SUM(R14:T15)</f>
        <v>1197</v>
      </c>
    </row>
    <row r="15" spans="2:21" s="4" customFormat="1" ht="24" customHeight="1" x14ac:dyDescent="0.25">
      <c r="B15" s="91"/>
      <c r="C15" s="89"/>
      <c r="D15" s="90"/>
      <c r="E15" s="26" t="s">
        <v>12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  <c r="T15" s="75"/>
      <c r="U15" s="77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7.43+7.93+7.93+7.73+7.7+7.49+6.74+5.65</f>
        <v>58.6</v>
      </c>
      <c r="G16" s="35">
        <f t="shared" ref="G16:M16" si="0">7.43+7.93+7.93+7.73+7.7+7.49+6.74+5.65</f>
        <v>58.6</v>
      </c>
      <c r="H16" s="35">
        <f t="shared" si="0"/>
        <v>58.6</v>
      </c>
      <c r="I16" s="35">
        <f t="shared" si="0"/>
        <v>58.6</v>
      </c>
      <c r="J16" s="35">
        <f t="shared" si="0"/>
        <v>58.6</v>
      </c>
      <c r="K16" s="35">
        <f t="shared" si="0"/>
        <v>58.6</v>
      </c>
      <c r="L16" s="35">
        <f t="shared" si="0"/>
        <v>58.6</v>
      </c>
      <c r="M16" s="35">
        <f t="shared" si="0"/>
        <v>58.6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6.83+6.13+5.78+5.63+6.29+7.9+8.54+8.02</f>
        <v>55.120000000000005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91">
        <v>6</v>
      </c>
      <c r="C17" s="87" t="s">
        <v>11</v>
      </c>
      <c r="D17" s="96"/>
      <c r="E17" s="16" t="s">
        <v>41</v>
      </c>
      <c r="F17" s="59">
        <f t="shared" ref="F17:Q17" si="1">100/F16</f>
        <v>1.7064846416382251</v>
      </c>
      <c r="G17" s="59">
        <f t="shared" si="1"/>
        <v>1.7064846416382251</v>
      </c>
      <c r="H17" s="59">
        <f t="shared" si="1"/>
        <v>1.7064846416382251</v>
      </c>
      <c r="I17" s="59">
        <f t="shared" si="1"/>
        <v>1.7064846416382251</v>
      </c>
      <c r="J17" s="59">
        <f t="shared" si="1"/>
        <v>1.7064846416382251</v>
      </c>
      <c r="K17" s="59">
        <f t="shared" si="1"/>
        <v>1.7064846416382251</v>
      </c>
      <c r="L17" s="59">
        <f t="shared" si="1"/>
        <v>1.7064846416382251</v>
      </c>
      <c r="M17" s="59">
        <f t="shared" si="1"/>
        <v>1.7064846416382251</v>
      </c>
      <c r="N17" s="59">
        <f t="shared" si="1"/>
        <v>1.8814675446848539</v>
      </c>
      <c r="O17" s="59">
        <f t="shared" si="1"/>
        <v>1.893939393939394</v>
      </c>
      <c r="P17" s="59">
        <f t="shared" si="1"/>
        <v>1.893939393939394</v>
      </c>
      <c r="Q17" s="59">
        <f t="shared" si="1"/>
        <v>1.893939393939394</v>
      </c>
      <c r="R17" s="185"/>
      <c r="S17" s="59">
        <f>100/S16</f>
        <v>1.8142235123367196</v>
      </c>
      <c r="T17" s="59">
        <f>100/T16</f>
        <v>1.7940437746681019</v>
      </c>
      <c r="U17" s="111"/>
    </row>
    <row r="18" spans="2:21" s="4" customFormat="1" ht="24" customHeight="1" x14ac:dyDescent="0.25">
      <c r="B18" s="91"/>
      <c r="C18" s="89"/>
      <c r="D18" s="97"/>
      <c r="E18" s="24" t="s">
        <v>22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185"/>
      <c r="S18" s="59"/>
      <c r="T18" s="59"/>
      <c r="U18" s="111"/>
    </row>
    <row r="19" spans="2:21" s="4" customFormat="1" ht="24" customHeight="1" x14ac:dyDescent="0.25">
      <c r="B19" s="91">
        <v>7</v>
      </c>
      <c r="C19" s="87" t="s">
        <v>23</v>
      </c>
      <c r="D19" s="96"/>
      <c r="E19" s="15" t="s">
        <v>42</v>
      </c>
      <c r="F19" s="61">
        <f t="shared" ref="F19:P19" si="2">F14*F17</f>
        <v>257.67918088737201</v>
      </c>
      <c r="G19" s="61">
        <f t="shared" si="2"/>
        <v>20.477815699658702</v>
      </c>
      <c r="H19" s="61">
        <f t="shared" si="2"/>
        <v>0</v>
      </c>
      <c r="I19" s="61">
        <f t="shared" si="2"/>
        <v>37.542662116040951</v>
      </c>
      <c r="J19" s="61">
        <f t="shared" si="2"/>
        <v>6.8259385665529004</v>
      </c>
      <c r="K19" s="61">
        <f t="shared" si="2"/>
        <v>13.651877133105801</v>
      </c>
      <c r="L19" s="61">
        <f t="shared" si="2"/>
        <v>5.1194539249146755</v>
      </c>
      <c r="M19" s="61">
        <f t="shared" ref="M19" si="3">M14*M17</f>
        <v>341.29692832764505</v>
      </c>
      <c r="N19" s="61">
        <f t="shared" si="2"/>
        <v>18.81467544684854</v>
      </c>
      <c r="O19" s="61">
        <f t="shared" si="2"/>
        <v>28.40909090909091</v>
      </c>
      <c r="P19" s="61">
        <f t="shared" si="2"/>
        <v>0</v>
      </c>
      <c r="Q19" s="61">
        <f t="shared" ref="Q19" si="4">Q14*Q17</f>
        <v>28.40909090909091</v>
      </c>
      <c r="R19" s="186">
        <f>SUM(M19,N19,Q19)</f>
        <v>388.52069468358451</v>
      </c>
      <c r="S19" s="61">
        <f>S14*S17</f>
        <v>1745.2830188679243</v>
      </c>
      <c r="T19" s="61">
        <f>T14*T17</f>
        <v>17.94043774668102</v>
      </c>
      <c r="U19" s="98">
        <f>SUM(R19:T20)</f>
        <v>2151.7441512981895</v>
      </c>
    </row>
    <row r="20" spans="2:21" s="4" customFormat="1" ht="24" customHeight="1" x14ac:dyDescent="0.25">
      <c r="B20" s="91"/>
      <c r="C20" s="89"/>
      <c r="D20" s="97"/>
      <c r="E20" s="26" t="s">
        <v>24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186"/>
      <c r="S20" s="61"/>
      <c r="T20" s="61"/>
      <c r="U20" s="98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129.19999999999999</v>
      </c>
      <c r="G21" s="31">
        <v>129.19999999999999</v>
      </c>
      <c r="H21" s="31">
        <v>129.19999999999999</v>
      </c>
      <c r="I21" s="31">
        <v>129.19999999999999</v>
      </c>
      <c r="J21" s="31">
        <v>129.19999999999999</v>
      </c>
      <c r="K21" s="31">
        <v>129.19999999999999</v>
      </c>
      <c r="L21" s="31">
        <v>129.19999999999999</v>
      </c>
      <c r="M21" s="31">
        <v>129.19999999999999</v>
      </c>
      <c r="N21" s="31">
        <v>129.1</v>
      </c>
      <c r="O21" s="31">
        <v>124.8</v>
      </c>
      <c r="P21" s="31">
        <v>124.8</v>
      </c>
      <c r="Q21" s="31">
        <v>124.8</v>
      </c>
      <c r="R21" s="31"/>
      <c r="S21" s="31">
        <v>116.6</v>
      </c>
      <c r="T21" s="31">
        <v>106.7</v>
      </c>
      <c r="U21" s="34"/>
    </row>
    <row r="22" spans="2:21" s="4" customFormat="1" ht="24" customHeight="1" x14ac:dyDescent="0.25">
      <c r="B22" s="91">
        <v>8</v>
      </c>
      <c r="C22" s="87" t="s">
        <v>25</v>
      </c>
      <c r="D22" s="96"/>
      <c r="E22" s="16" t="s">
        <v>43</v>
      </c>
      <c r="F22" s="63">
        <f>100/F21</f>
        <v>0.77399380804953566</v>
      </c>
      <c r="G22" s="63">
        <f>100/G21</f>
        <v>0.77399380804953566</v>
      </c>
      <c r="H22" s="63">
        <f t="shared" ref="H22:T22" si="5">100/H21</f>
        <v>0.77399380804953566</v>
      </c>
      <c r="I22" s="63">
        <f t="shared" si="5"/>
        <v>0.77399380804953566</v>
      </c>
      <c r="J22" s="63">
        <f t="shared" si="5"/>
        <v>0.77399380804953566</v>
      </c>
      <c r="K22" s="63">
        <f t="shared" si="5"/>
        <v>0.77399380804953566</v>
      </c>
      <c r="L22" s="63">
        <f t="shared" si="5"/>
        <v>0.77399380804953566</v>
      </c>
      <c r="M22" s="63">
        <f t="shared" si="5"/>
        <v>0.77399380804953566</v>
      </c>
      <c r="N22" s="63">
        <f t="shared" si="5"/>
        <v>0.77459333849728895</v>
      </c>
      <c r="O22" s="63">
        <f t="shared" si="5"/>
        <v>0.80128205128205132</v>
      </c>
      <c r="P22" s="63">
        <f t="shared" si="5"/>
        <v>0.80128205128205132</v>
      </c>
      <c r="Q22" s="63">
        <f t="shared" si="5"/>
        <v>0.80128205128205132</v>
      </c>
      <c r="R22" s="187"/>
      <c r="S22" s="63">
        <f t="shared" si="5"/>
        <v>0.85763293310463129</v>
      </c>
      <c r="T22" s="63">
        <f t="shared" si="5"/>
        <v>0.93720712277413309</v>
      </c>
      <c r="U22" s="60"/>
    </row>
    <row r="23" spans="2:21" s="4" customFormat="1" ht="24" customHeight="1" x14ac:dyDescent="0.25">
      <c r="B23" s="91"/>
      <c r="C23" s="89"/>
      <c r="D23" s="97"/>
      <c r="E23" s="26" t="s">
        <v>22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187"/>
      <c r="S23" s="63"/>
      <c r="T23" s="63"/>
      <c r="U23" s="60"/>
    </row>
    <row r="24" spans="2:21" s="4" customFormat="1" ht="24" customHeight="1" x14ac:dyDescent="0.25">
      <c r="B24" s="91">
        <v>9</v>
      </c>
      <c r="C24" s="87" t="s">
        <v>26</v>
      </c>
      <c r="D24" s="96"/>
      <c r="E24" s="15" t="s">
        <v>44</v>
      </c>
      <c r="F24" s="62">
        <f>F19*F22</f>
        <v>199.44209047010219</v>
      </c>
      <c r="G24" s="62">
        <f>G19*G22</f>
        <v>15.849702553915405</v>
      </c>
      <c r="H24" s="62">
        <f t="shared" ref="H24:T24" si="6">H19*H22</f>
        <v>0</v>
      </c>
      <c r="I24" s="62">
        <f t="shared" si="6"/>
        <v>29.057788015511573</v>
      </c>
      <c r="J24" s="62">
        <f t="shared" si="6"/>
        <v>5.2832341846384683</v>
      </c>
      <c r="K24" s="62">
        <f t="shared" si="6"/>
        <v>10.566468369276937</v>
      </c>
      <c r="L24" s="62">
        <f t="shared" si="6"/>
        <v>3.9624256384788512</v>
      </c>
      <c r="M24" s="62">
        <f t="shared" ref="M24" si="7">M19*M22</f>
        <v>264.16170923192345</v>
      </c>
      <c r="N24" s="62">
        <f t="shared" si="6"/>
        <v>14.573722267117383</v>
      </c>
      <c r="O24" s="62">
        <f t="shared" si="6"/>
        <v>22.763694638694641</v>
      </c>
      <c r="P24" s="62">
        <f t="shared" si="6"/>
        <v>0</v>
      </c>
      <c r="Q24" s="62">
        <f t="shared" ref="Q24" si="8">Q19*Q22</f>
        <v>22.763694638694641</v>
      </c>
      <c r="R24" s="188">
        <f>SUM(M24,N24,Q24)</f>
        <v>301.49912613773546</v>
      </c>
      <c r="S24" s="62">
        <f t="shared" si="6"/>
        <v>1496.8121945694033</v>
      </c>
      <c r="T24" s="62">
        <f t="shared" si="6"/>
        <v>16.81390604187537</v>
      </c>
      <c r="U24" s="112">
        <f>SUM(R24:T25)</f>
        <v>1815.125226749014</v>
      </c>
    </row>
    <row r="25" spans="2:21" s="4" customFormat="1" ht="24" customHeight="1" x14ac:dyDescent="0.25">
      <c r="B25" s="91"/>
      <c r="C25" s="89"/>
      <c r="D25" s="97"/>
      <c r="E25" s="26" t="s">
        <v>24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188"/>
      <c r="S25" s="62"/>
      <c r="T25" s="62"/>
      <c r="U25" s="112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106.7</v>
      </c>
      <c r="T26" s="32">
        <v>149</v>
      </c>
      <c r="U26" s="33"/>
    </row>
    <row r="27" spans="2:21" s="4" customFormat="1" ht="24" customHeight="1" x14ac:dyDescent="0.25">
      <c r="B27" s="91">
        <v>10</v>
      </c>
      <c r="C27" s="87" t="s">
        <v>27</v>
      </c>
      <c r="D27" s="96"/>
      <c r="E27" s="15" t="s">
        <v>45</v>
      </c>
      <c r="F27" s="63">
        <f>100/F26</f>
        <v>0.89605734767025091</v>
      </c>
      <c r="G27" s="63">
        <f t="shared" ref="G27:T27" si="9">100/G26</f>
        <v>0.89605734767025091</v>
      </c>
      <c r="H27" s="63">
        <f t="shared" si="9"/>
        <v>0.89605734767025091</v>
      </c>
      <c r="I27" s="63">
        <f t="shared" si="9"/>
        <v>0.89605734767025091</v>
      </c>
      <c r="J27" s="63">
        <f t="shared" si="9"/>
        <v>0.89605734767025091</v>
      </c>
      <c r="K27" s="63">
        <f t="shared" si="9"/>
        <v>0.89605734767025091</v>
      </c>
      <c r="L27" s="63">
        <f t="shared" si="9"/>
        <v>0.89605734767025091</v>
      </c>
      <c r="M27" s="63">
        <f t="shared" si="9"/>
        <v>0.89605734767025091</v>
      </c>
      <c r="N27" s="63">
        <f t="shared" si="9"/>
        <v>0.90171325518485113</v>
      </c>
      <c r="O27" s="63">
        <f t="shared" si="9"/>
        <v>0.91074681238615662</v>
      </c>
      <c r="P27" s="63">
        <f t="shared" si="9"/>
        <v>0.91074681238615662</v>
      </c>
      <c r="Q27" s="63">
        <f t="shared" si="9"/>
        <v>0.91074681238615662</v>
      </c>
      <c r="R27" s="63"/>
      <c r="S27" s="63">
        <f t="shared" si="9"/>
        <v>0.93720712277413309</v>
      </c>
      <c r="T27" s="63">
        <f t="shared" si="9"/>
        <v>0.67114093959731547</v>
      </c>
      <c r="U27" s="60"/>
    </row>
    <row r="28" spans="2:21" s="4" customFormat="1" ht="24" customHeight="1" x14ac:dyDescent="0.25">
      <c r="B28" s="91"/>
      <c r="C28" s="89"/>
      <c r="D28" s="97"/>
      <c r="E28" s="26" t="s">
        <v>22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0"/>
    </row>
    <row r="29" spans="2:21" s="4" customFormat="1" ht="24" customHeight="1" x14ac:dyDescent="0.25">
      <c r="B29" s="91">
        <v>11</v>
      </c>
      <c r="C29" s="87" t="s">
        <v>28</v>
      </c>
      <c r="D29" s="96"/>
      <c r="E29" s="15" t="s">
        <v>29</v>
      </c>
      <c r="F29" s="113">
        <f>F24*F27</f>
        <v>178.71155060044998</v>
      </c>
      <c r="G29" s="113">
        <f t="shared" ref="G29:T29" si="10">G24*G27</f>
        <v>14.202242431823839</v>
      </c>
      <c r="H29" s="113">
        <f t="shared" si="10"/>
        <v>0</v>
      </c>
      <c r="I29" s="113">
        <f t="shared" si="10"/>
        <v>26.037444458343703</v>
      </c>
      <c r="J29" s="113">
        <f t="shared" si="10"/>
        <v>4.7340808106079466</v>
      </c>
      <c r="K29" s="113">
        <f t="shared" si="10"/>
        <v>9.4681616212158932</v>
      </c>
      <c r="L29" s="113">
        <f t="shared" si="10"/>
        <v>3.5505606079559597</v>
      </c>
      <c r="M29" s="113">
        <f t="shared" ref="M29" si="11">M24*M27</f>
        <v>236.70404053039735</v>
      </c>
      <c r="N29" s="113">
        <f t="shared" si="10"/>
        <v>13.141318545642363</v>
      </c>
      <c r="O29" s="113">
        <f t="shared" si="10"/>
        <v>20.731962330322986</v>
      </c>
      <c r="P29" s="113">
        <f t="shared" si="10"/>
        <v>0</v>
      </c>
      <c r="Q29" s="113">
        <f t="shared" ref="Q29" si="12">Q24*Q27</f>
        <v>20.731962330322986</v>
      </c>
      <c r="R29" s="189">
        <f>SUM(M29,N29,Q29)</f>
        <v>270.57732140636267</v>
      </c>
      <c r="S29" s="113">
        <f t="shared" si="10"/>
        <v>1402.8230502056265</v>
      </c>
      <c r="T29" s="113">
        <f t="shared" si="10"/>
        <v>11.284500699245216</v>
      </c>
      <c r="U29" s="114">
        <f>SUM(R29:T30)</f>
        <v>1684.6848723112344</v>
      </c>
    </row>
    <row r="30" spans="2:21" s="4" customFormat="1" ht="24" customHeight="1" x14ac:dyDescent="0.25">
      <c r="B30" s="91"/>
      <c r="C30" s="89"/>
      <c r="D30" s="97"/>
      <c r="E30" s="26" t="s">
        <v>24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89"/>
      <c r="S30" s="113"/>
      <c r="T30" s="113"/>
      <c r="U30" s="114"/>
    </row>
    <row r="31" spans="2:21" s="4" customFormat="1" ht="24" customHeight="1" x14ac:dyDescent="0.25">
      <c r="B31" s="91">
        <v>12</v>
      </c>
      <c r="C31" s="87" t="s">
        <v>30</v>
      </c>
      <c r="D31" s="88"/>
      <c r="E31" s="125" t="s">
        <v>31</v>
      </c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</row>
    <row r="32" spans="2:21" s="4" customFormat="1" ht="24" customHeight="1" thickBot="1" x14ac:dyDescent="0.3">
      <c r="B32" s="122"/>
      <c r="C32" s="123"/>
      <c r="D32" s="124"/>
      <c r="E32" s="126"/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2"/>
    </row>
    <row r="33" spans="2:21" s="4" customFormat="1" ht="24" customHeight="1" x14ac:dyDescent="0.25">
      <c r="B33" s="115">
        <v>13</v>
      </c>
      <c r="C33" s="116" t="s">
        <v>32</v>
      </c>
      <c r="D33" s="117"/>
      <c r="E33" s="19" t="s">
        <v>46</v>
      </c>
      <c r="F33" s="118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8"/>
      <c r="T33" s="118"/>
      <c r="U33" s="120"/>
    </row>
    <row r="34" spans="2:21" s="4" customFormat="1" ht="24" customHeight="1" x14ac:dyDescent="0.25">
      <c r="B34" s="91"/>
      <c r="C34" s="89"/>
      <c r="D34" s="90"/>
      <c r="E34" s="13" t="s">
        <v>22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21"/>
    </row>
    <row r="35" spans="2:21" s="4" customFormat="1" ht="24" customHeight="1" x14ac:dyDescent="0.25">
      <c r="B35" s="91">
        <v>14</v>
      </c>
      <c r="C35" s="87" t="s">
        <v>33</v>
      </c>
      <c r="D35" s="88"/>
      <c r="E35" s="13" t="s">
        <v>47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1"/>
    </row>
    <row r="36" spans="2:21" s="4" customFormat="1" ht="24" customHeight="1" thickBot="1" x14ac:dyDescent="0.3">
      <c r="B36" s="122"/>
      <c r="C36" s="123"/>
      <c r="D36" s="124"/>
      <c r="E36" s="21" t="s">
        <v>12</v>
      </c>
      <c r="F36" s="133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33"/>
      <c r="T36" s="133"/>
      <c r="U36" s="155"/>
    </row>
    <row r="37" spans="2:21" s="4" customFormat="1" ht="24" customHeight="1" x14ac:dyDescent="0.25">
      <c r="B37" s="115">
        <v>15</v>
      </c>
      <c r="C37" s="116" t="s">
        <v>34</v>
      </c>
      <c r="D37" s="117"/>
      <c r="E37" s="19" t="s">
        <v>48</v>
      </c>
      <c r="F37" s="13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20"/>
    </row>
    <row r="38" spans="2:21" s="4" customFormat="1" ht="24" customHeight="1" x14ac:dyDescent="0.25">
      <c r="B38" s="91"/>
      <c r="C38" s="89"/>
      <c r="D38" s="90"/>
      <c r="E38" s="13" t="s">
        <v>22</v>
      </c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9"/>
      <c r="U38" s="121"/>
    </row>
    <row r="39" spans="2:21" s="4" customFormat="1" ht="24" customHeight="1" x14ac:dyDescent="0.25">
      <c r="B39" s="91">
        <v>16</v>
      </c>
      <c r="C39" s="87" t="s">
        <v>35</v>
      </c>
      <c r="D39" s="88"/>
      <c r="E39" s="13" t="s">
        <v>49</v>
      </c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63"/>
      <c r="U39" s="121"/>
    </row>
    <row r="40" spans="2:21" s="4" customFormat="1" ht="24" customHeight="1" thickBot="1" x14ac:dyDescent="0.3">
      <c r="B40" s="122"/>
      <c r="C40" s="123"/>
      <c r="D40" s="124"/>
      <c r="E40" s="21" t="s">
        <v>36</v>
      </c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64"/>
      <c r="U40" s="155"/>
    </row>
    <row r="41" spans="2:21" s="4" customFormat="1" ht="24" customHeight="1" x14ac:dyDescent="0.25">
      <c r="B41" s="156">
        <v>17</v>
      </c>
      <c r="C41" s="157" t="s">
        <v>37</v>
      </c>
      <c r="D41" s="158"/>
      <c r="E41" s="17" t="s">
        <v>50</v>
      </c>
      <c r="F41" s="134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6"/>
      <c r="U41" s="159"/>
    </row>
    <row r="42" spans="2:21" s="4" customFormat="1" ht="24" customHeight="1" x14ac:dyDescent="0.25">
      <c r="B42" s="91"/>
      <c r="C42" s="89"/>
      <c r="D42" s="90"/>
      <c r="E42" s="13" t="s">
        <v>22</v>
      </c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21"/>
    </row>
    <row r="43" spans="2:21" s="4" customFormat="1" ht="24" customHeight="1" x14ac:dyDescent="0.25">
      <c r="B43" s="91">
        <v>18</v>
      </c>
      <c r="C43" s="87" t="s">
        <v>38</v>
      </c>
      <c r="D43" s="88"/>
      <c r="E43" s="13" t="s">
        <v>51</v>
      </c>
      <c r="F43" s="127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63"/>
      <c r="U43" s="121"/>
    </row>
    <row r="44" spans="2:21" s="4" customFormat="1" ht="24" customHeight="1" thickBot="1" x14ac:dyDescent="0.3">
      <c r="B44" s="122"/>
      <c r="C44" s="123"/>
      <c r="D44" s="124"/>
      <c r="E44" s="21" t="s">
        <v>36</v>
      </c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64"/>
      <c r="U44" s="155"/>
    </row>
    <row r="45" spans="2:21" s="4" customFormat="1" ht="15" customHeight="1" x14ac:dyDescent="0.25">
      <c r="B45" s="140" t="s">
        <v>5</v>
      </c>
      <c r="C45" s="141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</row>
    <row r="46" spans="2:21" s="4" customFormat="1" ht="48" customHeight="1" thickBot="1" x14ac:dyDescent="0.3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4" t="s">
        <v>80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  <c r="U2" s="67"/>
    </row>
    <row r="3" spans="2:21" s="3" customFormat="1" ht="24" customHeight="1" thickBot="1" x14ac:dyDescent="0.3">
      <c r="B3" s="145" t="s">
        <v>0</v>
      </c>
      <c r="C3" s="146"/>
      <c r="D3" s="151" t="s">
        <v>75</v>
      </c>
      <c r="E3" s="152"/>
      <c r="F3" s="165" t="s">
        <v>13</v>
      </c>
      <c r="G3" s="166"/>
      <c r="H3" s="166"/>
      <c r="I3" s="146"/>
      <c r="J3" s="173" t="s">
        <v>76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</row>
    <row r="4" spans="2:21" s="3" customFormat="1" ht="24" customHeight="1" x14ac:dyDescent="0.25">
      <c r="B4" s="5" t="s">
        <v>1</v>
      </c>
      <c r="C4" s="6"/>
      <c r="D4" s="153">
        <v>43724</v>
      </c>
      <c r="E4" s="154"/>
      <c r="F4" s="167" t="s">
        <v>14</v>
      </c>
      <c r="G4" s="168"/>
      <c r="H4" s="168"/>
      <c r="I4" s="169"/>
      <c r="J4" s="176" t="s">
        <v>78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</row>
    <row r="5" spans="2:21" s="3" customFormat="1" ht="24" customHeight="1" x14ac:dyDescent="0.25">
      <c r="B5" s="7" t="s">
        <v>2</v>
      </c>
      <c r="C5" s="8"/>
      <c r="D5" s="71" t="s">
        <v>63</v>
      </c>
      <c r="E5" s="72"/>
      <c r="F5" s="170" t="s">
        <v>15</v>
      </c>
      <c r="G5" s="171"/>
      <c r="H5" s="171"/>
      <c r="I5" s="172"/>
      <c r="J5" s="179" t="s">
        <v>65</v>
      </c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</row>
    <row r="6" spans="2:21" s="3" customFormat="1" ht="24" customHeight="1" thickBot="1" x14ac:dyDescent="0.3">
      <c r="B6" s="9" t="s">
        <v>3</v>
      </c>
      <c r="C6" s="10"/>
      <c r="D6" s="68" t="s">
        <v>66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70"/>
    </row>
    <row r="7" spans="2:21" s="3" customFormat="1" ht="24" customHeight="1" thickBot="1" x14ac:dyDescent="0.3">
      <c r="B7" s="11" t="s">
        <v>4</v>
      </c>
      <c r="C7" s="12"/>
      <c r="D7" s="73"/>
      <c r="E7" s="74"/>
      <c r="F7" s="165" t="s">
        <v>16</v>
      </c>
      <c r="G7" s="166"/>
      <c r="H7" s="166"/>
      <c r="I7" s="146"/>
      <c r="J7" s="182">
        <v>43738</v>
      </c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4"/>
    </row>
    <row r="8" spans="2:21" s="3" customFormat="1" ht="24" customHeight="1" x14ac:dyDescent="0.25">
      <c r="B8" s="38">
        <v>1</v>
      </c>
      <c r="C8" s="84" t="s">
        <v>6</v>
      </c>
      <c r="D8" s="85"/>
      <c r="E8" s="86"/>
      <c r="F8" s="99" t="s">
        <v>73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101"/>
    </row>
    <row r="9" spans="2:21" s="3" customFormat="1" ht="24" customHeight="1" x14ac:dyDescent="0.25">
      <c r="B9" s="36">
        <v>2</v>
      </c>
      <c r="C9" s="81" t="s">
        <v>7</v>
      </c>
      <c r="D9" s="83"/>
      <c r="E9" s="13" t="s">
        <v>39</v>
      </c>
      <c r="F9" s="102" t="s">
        <v>71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  <c r="U9" s="104"/>
    </row>
    <row r="10" spans="2:21" s="3" customFormat="1" ht="24" customHeight="1" x14ac:dyDescent="0.25">
      <c r="B10" s="36">
        <v>3</v>
      </c>
      <c r="C10" s="81" t="s">
        <v>8</v>
      </c>
      <c r="D10" s="82"/>
      <c r="E10" s="83"/>
      <c r="F10" s="105" t="s">
        <v>77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7"/>
    </row>
    <row r="11" spans="2:21" s="3" customFormat="1" ht="24" customHeight="1" thickBot="1" x14ac:dyDescent="0.3">
      <c r="B11" s="39">
        <v>4</v>
      </c>
      <c r="C11" s="78" t="s">
        <v>9</v>
      </c>
      <c r="D11" s="79"/>
      <c r="E11" s="80"/>
      <c r="F11" s="108" t="s">
        <v>74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10"/>
    </row>
    <row r="12" spans="2:21" s="3" customFormat="1" ht="18" customHeight="1" x14ac:dyDescent="0.25">
      <c r="B12" s="147"/>
      <c r="C12" s="135"/>
      <c r="D12" s="135"/>
      <c r="E12" s="136"/>
      <c r="F12" s="160" t="s">
        <v>19</v>
      </c>
      <c r="G12" s="161"/>
      <c r="H12" s="161"/>
      <c r="I12" s="161"/>
      <c r="J12" s="161"/>
      <c r="K12" s="161"/>
      <c r="L12" s="162"/>
      <c r="M12" s="44" t="s">
        <v>19</v>
      </c>
      <c r="N12" s="19" t="s">
        <v>21</v>
      </c>
      <c r="O12" s="160" t="s">
        <v>20</v>
      </c>
      <c r="P12" s="162"/>
      <c r="Q12" s="43" t="s">
        <v>20</v>
      </c>
      <c r="R12" s="42" t="s">
        <v>61</v>
      </c>
      <c r="S12" s="92" t="s">
        <v>17</v>
      </c>
      <c r="T12" s="92" t="s">
        <v>18</v>
      </c>
      <c r="U12" s="94" t="s">
        <v>72</v>
      </c>
    </row>
    <row r="13" spans="2:21" s="3" customFormat="1" ht="18" customHeight="1" x14ac:dyDescent="0.25">
      <c r="B13" s="148"/>
      <c r="C13" s="138"/>
      <c r="D13" s="138"/>
      <c r="E13" s="13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3"/>
      <c r="T13" s="93"/>
      <c r="U13" s="95"/>
    </row>
    <row r="14" spans="2:21" s="4" customFormat="1" ht="24" customHeight="1" x14ac:dyDescent="0.25">
      <c r="B14" s="91">
        <v>5</v>
      </c>
      <c r="C14" s="87" t="s">
        <v>10</v>
      </c>
      <c r="D14" s="88"/>
      <c r="E14" s="15" t="s">
        <v>40</v>
      </c>
      <c r="F14" s="75">
        <v>148</v>
      </c>
      <c r="G14" s="75">
        <v>11</v>
      </c>
      <c r="H14" s="75">
        <v>1</v>
      </c>
      <c r="I14" s="75">
        <v>18</v>
      </c>
      <c r="J14" s="75">
        <v>3</v>
      </c>
      <c r="K14" s="75">
        <v>5</v>
      </c>
      <c r="L14" s="75">
        <v>7</v>
      </c>
      <c r="M14" s="75">
        <f>SUM(F14:L15)</f>
        <v>193</v>
      </c>
      <c r="N14" s="75">
        <v>6</v>
      </c>
      <c r="O14" s="75">
        <v>15</v>
      </c>
      <c r="P14" s="75">
        <v>0</v>
      </c>
      <c r="Q14" s="75">
        <f>SUM(O14:P15)</f>
        <v>15</v>
      </c>
      <c r="R14" s="75">
        <f>SUM(M14,N14,Q14)</f>
        <v>214</v>
      </c>
      <c r="S14" s="76">
        <v>824</v>
      </c>
      <c r="T14" s="75">
        <v>18</v>
      </c>
      <c r="U14" s="77">
        <f>SUM(R14:T15)</f>
        <v>1056</v>
      </c>
    </row>
    <row r="15" spans="2:21" s="4" customFormat="1" ht="24" customHeight="1" x14ac:dyDescent="0.25">
      <c r="B15" s="91"/>
      <c r="C15" s="89"/>
      <c r="D15" s="90"/>
      <c r="E15" s="37" t="s">
        <v>12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  <c r="T15" s="75"/>
      <c r="U15" s="77"/>
    </row>
    <row r="16" spans="2:21" s="4" customFormat="1" ht="24" customHeight="1" x14ac:dyDescent="0.25">
      <c r="B16" s="36"/>
      <c r="C16" s="41"/>
      <c r="D16" s="27"/>
      <c r="E16" s="40" t="s">
        <v>67</v>
      </c>
      <c r="F16" s="46">
        <f>7.43+7.93+7.93+7.73+7.7+7.49+6.74+5.65</f>
        <v>58.6</v>
      </c>
      <c r="G16" s="46">
        <f t="shared" ref="G16:M16" si="0">7.43+7.93+7.93+7.73+7.7+7.49+6.74+5.65</f>
        <v>58.6</v>
      </c>
      <c r="H16" s="46">
        <f t="shared" si="0"/>
        <v>58.6</v>
      </c>
      <c r="I16" s="46">
        <f t="shared" si="0"/>
        <v>58.6</v>
      </c>
      <c r="J16" s="46">
        <f t="shared" si="0"/>
        <v>58.6</v>
      </c>
      <c r="K16" s="46">
        <f t="shared" si="0"/>
        <v>58.6</v>
      </c>
      <c r="L16" s="46">
        <f t="shared" si="0"/>
        <v>58.6</v>
      </c>
      <c r="M16" s="46">
        <f t="shared" si="0"/>
        <v>58.6</v>
      </c>
      <c r="N16" s="46">
        <f>6.1+6.79+7.22+7.44+7.23+6.81+6.2+5.36</f>
        <v>53.150000000000006</v>
      </c>
      <c r="O16" s="46">
        <f>7.35+6.17+5.69+5.1+6.65+8.35+7.19+6.3</f>
        <v>52.8</v>
      </c>
      <c r="P16" s="46">
        <f>7.35+6.17+5.69+5.1+6.65+8.35+7.19+6.3</f>
        <v>52.8</v>
      </c>
      <c r="Q16" s="46">
        <f>7.35+6.17+5.69+5.1+6.65+8.35+7.19+6.3</f>
        <v>52.8</v>
      </c>
      <c r="R16" s="46"/>
      <c r="S16" s="45">
        <f>6.83+6.13+5.78+5.63+6.29+7.9+8.54+8.02</f>
        <v>55.120000000000005</v>
      </c>
      <c r="T16" s="46">
        <f>5.84+5.25+4.77+5.17+7.81+9.12+9.47+8.31</f>
        <v>55.74</v>
      </c>
      <c r="U16" s="33"/>
    </row>
    <row r="17" spans="2:21" s="4" customFormat="1" ht="24" customHeight="1" x14ac:dyDescent="0.25">
      <c r="B17" s="91">
        <v>6</v>
      </c>
      <c r="C17" s="87" t="s">
        <v>11</v>
      </c>
      <c r="D17" s="96"/>
      <c r="E17" s="16" t="s">
        <v>41</v>
      </c>
      <c r="F17" s="59">
        <f t="shared" ref="F17:Q17" si="1">100/F16</f>
        <v>1.7064846416382251</v>
      </c>
      <c r="G17" s="59">
        <f t="shared" si="1"/>
        <v>1.7064846416382251</v>
      </c>
      <c r="H17" s="59">
        <f t="shared" si="1"/>
        <v>1.7064846416382251</v>
      </c>
      <c r="I17" s="59">
        <f t="shared" si="1"/>
        <v>1.7064846416382251</v>
      </c>
      <c r="J17" s="59">
        <f t="shared" si="1"/>
        <v>1.7064846416382251</v>
      </c>
      <c r="K17" s="59">
        <f t="shared" si="1"/>
        <v>1.7064846416382251</v>
      </c>
      <c r="L17" s="59">
        <f t="shared" si="1"/>
        <v>1.7064846416382251</v>
      </c>
      <c r="M17" s="59">
        <f t="shared" si="1"/>
        <v>1.7064846416382251</v>
      </c>
      <c r="N17" s="59">
        <f t="shared" si="1"/>
        <v>1.8814675446848539</v>
      </c>
      <c r="O17" s="59">
        <f t="shared" si="1"/>
        <v>1.893939393939394</v>
      </c>
      <c r="P17" s="59">
        <f t="shared" si="1"/>
        <v>1.893939393939394</v>
      </c>
      <c r="Q17" s="59">
        <f t="shared" si="1"/>
        <v>1.893939393939394</v>
      </c>
      <c r="R17" s="185"/>
      <c r="S17" s="59">
        <f>100/S16</f>
        <v>1.8142235123367196</v>
      </c>
      <c r="T17" s="59">
        <f>100/T16</f>
        <v>1.7940437746681019</v>
      </c>
      <c r="U17" s="111"/>
    </row>
    <row r="18" spans="2:21" s="4" customFormat="1" ht="24" customHeight="1" x14ac:dyDescent="0.25">
      <c r="B18" s="91"/>
      <c r="C18" s="89"/>
      <c r="D18" s="97"/>
      <c r="E18" s="40" t="s">
        <v>22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185"/>
      <c r="S18" s="59"/>
      <c r="T18" s="59"/>
      <c r="U18" s="111"/>
    </row>
    <row r="19" spans="2:21" s="4" customFormat="1" ht="24" customHeight="1" x14ac:dyDescent="0.25">
      <c r="B19" s="91">
        <v>7</v>
      </c>
      <c r="C19" s="87" t="s">
        <v>23</v>
      </c>
      <c r="D19" s="96"/>
      <c r="E19" s="15" t="s">
        <v>42</v>
      </c>
      <c r="F19" s="61">
        <f t="shared" ref="F19:Q19" si="2">F14*F17</f>
        <v>252.55972696245732</v>
      </c>
      <c r="G19" s="61">
        <f t="shared" si="2"/>
        <v>18.771331058020476</v>
      </c>
      <c r="H19" s="61">
        <f t="shared" si="2"/>
        <v>1.7064846416382251</v>
      </c>
      <c r="I19" s="61">
        <f t="shared" si="2"/>
        <v>30.716723549488052</v>
      </c>
      <c r="J19" s="61">
        <f t="shared" si="2"/>
        <v>5.1194539249146755</v>
      </c>
      <c r="K19" s="61">
        <f t="shared" si="2"/>
        <v>8.5324232081911262</v>
      </c>
      <c r="L19" s="61">
        <f t="shared" si="2"/>
        <v>11.945392491467576</v>
      </c>
      <c r="M19" s="61">
        <f t="shared" si="2"/>
        <v>329.35153583617745</v>
      </c>
      <c r="N19" s="61">
        <f t="shared" si="2"/>
        <v>11.288805268109122</v>
      </c>
      <c r="O19" s="61">
        <f t="shared" si="2"/>
        <v>28.40909090909091</v>
      </c>
      <c r="P19" s="61">
        <f t="shared" si="2"/>
        <v>0</v>
      </c>
      <c r="Q19" s="61">
        <f t="shared" si="2"/>
        <v>28.40909090909091</v>
      </c>
      <c r="R19" s="186">
        <f>SUM(M19,N19,Q19)</f>
        <v>369.0494320133775</v>
      </c>
      <c r="S19" s="61">
        <f>S14*S17</f>
        <v>1494.920174165457</v>
      </c>
      <c r="T19" s="61">
        <f>T14*T17</f>
        <v>32.292787944025832</v>
      </c>
      <c r="U19" s="98">
        <f>SUM(R19:T20)</f>
        <v>1896.2623941228603</v>
      </c>
    </row>
    <row r="20" spans="2:21" s="4" customFormat="1" ht="24" customHeight="1" x14ac:dyDescent="0.25">
      <c r="B20" s="91"/>
      <c r="C20" s="89"/>
      <c r="D20" s="97"/>
      <c r="E20" s="37" t="s">
        <v>24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186"/>
      <c r="S20" s="61"/>
      <c r="T20" s="61"/>
      <c r="U20" s="98"/>
    </row>
    <row r="21" spans="2:21" s="4" customFormat="1" ht="24" customHeight="1" x14ac:dyDescent="0.25">
      <c r="B21" s="36"/>
      <c r="C21" s="41"/>
      <c r="D21" s="27"/>
      <c r="E21" s="40" t="s">
        <v>68</v>
      </c>
      <c r="F21" s="47">
        <v>118.3</v>
      </c>
      <c r="G21" s="47">
        <v>118.3</v>
      </c>
      <c r="H21" s="47">
        <v>118.3</v>
      </c>
      <c r="I21" s="47">
        <v>118.3</v>
      </c>
      <c r="J21" s="47">
        <v>118.3</v>
      </c>
      <c r="K21" s="47">
        <v>118.3</v>
      </c>
      <c r="L21" s="47">
        <v>118.3</v>
      </c>
      <c r="M21" s="47">
        <v>118.3</v>
      </c>
      <c r="N21" s="47">
        <v>126.7</v>
      </c>
      <c r="O21" s="47">
        <v>115.1</v>
      </c>
      <c r="P21" s="47">
        <v>115.1</v>
      </c>
      <c r="Q21" s="47">
        <v>115.1</v>
      </c>
      <c r="R21" s="47"/>
      <c r="S21" s="47">
        <v>107.1</v>
      </c>
      <c r="T21" s="47">
        <v>106.7</v>
      </c>
      <c r="U21" s="34"/>
    </row>
    <row r="22" spans="2:21" s="4" customFormat="1" ht="24" customHeight="1" x14ac:dyDescent="0.25">
      <c r="B22" s="91">
        <v>8</v>
      </c>
      <c r="C22" s="87" t="s">
        <v>25</v>
      </c>
      <c r="D22" s="96"/>
      <c r="E22" s="16" t="s">
        <v>43</v>
      </c>
      <c r="F22" s="63">
        <f>100/F21</f>
        <v>0.84530853761622993</v>
      </c>
      <c r="G22" s="63">
        <f>100/G21</f>
        <v>0.84530853761622993</v>
      </c>
      <c r="H22" s="63">
        <f t="shared" ref="H22:T22" si="3">100/H21</f>
        <v>0.84530853761622993</v>
      </c>
      <c r="I22" s="63">
        <f t="shared" si="3"/>
        <v>0.84530853761622993</v>
      </c>
      <c r="J22" s="63">
        <f t="shared" si="3"/>
        <v>0.84530853761622993</v>
      </c>
      <c r="K22" s="63">
        <f t="shared" si="3"/>
        <v>0.84530853761622993</v>
      </c>
      <c r="L22" s="63">
        <f t="shared" si="3"/>
        <v>0.84530853761622993</v>
      </c>
      <c r="M22" s="63">
        <f t="shared" si="3"/>
        <v>0.84530853761622993</v>
      </c>
      <c r="N22" s="63">
        <f t="shared" si="3"/>
        <v>0.78926598263614833</v>
      </c>
      <c r="O22" s="63">
        <f t="shared" si="3"/>
        <v>0.86880973066898348</v>
      </c>
      <c r="P22" s="63">
        <f t="shared" si="3"/>
        <v>0.86880973066898348</v>
      </c>
      <c r="Q22" s="63">
        <f t="shared" si="3"/>
        <v>0.86880973066898348</v>
      </c>
      <c r="R22" s="187"/>
      <c r="S22" s="63">
        <f t="shared" si="3"/>
        <v>0.93370681605975725</v>
      </c>
      <c r="T22" s="63">
        <f t="shared" si="3"/>
        <v>0.93720712277413309</v>
      </c>
      <c r="U22" s="60"/>
    </row>
    <row r="23" spans="2:21" s="4" customFormat="1" ht="24" customHeight="1" x14ac:dyDescent="0.25">
      <c r="B23" s="91"/>
      <c r="C23" s="89"/>
      <c r="D23" s="97"/>
      <c r="E23" s="37" t="s">
        <v>22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187"/>
      <c r="S23" s="63"/>
      <c r="T23" s="63"/>
      <c r="U23" s="60"/>
    </row>
    <row r="24" spans="2:21" s="4" customFormat="1" ht="24" customHeight="1" x14ac:dyDescent="0.25">
      <c r="B24" s="91">
        <v>9</v>
      </c>
      <c r="C24" s="87" t="s">
        <v>26</v>
      </c>
      <c r="D24" s="96"/>
      <c r="E24" s="15" t="s">
        <v>44</v>
      </c>
      <c r="F24" s="62">
        <f>F19*F22</f>
        <v>213.4908934593891</v>
      </c>
      <c r="G24" s="62">
        <f>G19*G22</f>
        <v>15.867566405765407</v>
      </c>
      <c r="H24" s="62">
        <f t="shared" ref="H24:T24" si="4">H19*H22</f>
        <v>1.4425060368877642</v>
      </c>
      <c r="I24" s="62">
        <f t="shared" si="4"/>
        <v>25.965108663979755</v>
      </c>
      <c r="J24" s="62">
        <f t="shared" si="4"/>
        <v>4.3275181106632932</v>
      </c>
      <c r="K24" s="62">
        <f t="shared" si="4"/>
        <v>7.2125301844388217</v>
      </c>
      <c r="L24" s="62">
        <f t="shared" si="4"/>
        <v>10.09754225821435</v>
      </c>
      <c r="M24" s="62">
        <f t="shared" si="4"/>
        <v>278.40366511933848</v>
      </c>
      <c r="N24" s="62">
        <f t="shared" si="4"/>
        <v>8.9098699827222738</v>
      </c>
      <c r="O24" s="62">
        <f t="shared" si="4"/>
        <v>24.68209462127794</v>
      </c>
      <c r="P24" s="62">
        <f t="shared" si="4"/>
        <v>0</v>
      </c>
      <c r="Q24" s="62">
        <f t="shared" si="4"/>
        <v>24.68209462127794</v>
      </c>
      <c r="R24" s="188">
        <f>SUM(M24,N24,Q24)</f>
        <v>311.99562972333871</v>
      </c>
      <c r="S24" s="62">
        <f t="shared" si="4"/>
        <v>1395.8171560835267</v>
      </c>
      <c r="T24" s="62">
        <f t="shared" si="4"/>
        <v>30.265030875375665</v>
      </c>
      <c r="U24" s="112">
        <f>SUM(R24:T25)</f>
        <v>1738.0778166822411</v>
      </c>
    </row>
    <row r="25" spans="2:21" s="4" customFormat="1" ht="24" customHeight="1" x14ac:dyDescent="0.25">
      <c r="B25" s="91"/>
      <c r="C25" s="89"/>
      <c r="D25" s="97"/>
      <c r="E25" s="37" t="s">
        <v>24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188"/>
      <c r="S25" s="62"/>
      <c r="T25" s="62"/>
      <c r="U25" s="112"/>
    </row>
    <row r="26" spans="2:21" s="4" customFormat="1" ht="24" customHeight="1" x14ac:dyDescent="0.25">
      <c r="B26" s="36"/>
      <c r="C26" s="41"/>
      <c r="D26" s="27"/>
      <c r="E26" s="40" t="s">
        <v>69</v>
      </c>
      <c r="F26" s="46">
        <v>111.6</v>
      </c>
      <c r="G26" s="46">
        <v>111.6</v>
      </c>
      <c r="H26" s="46">
        <v>111.6</v>
      </c>
      <c r="I26" s="46">
        <v>111.6</v>
      </c>
      <c r="J26" s="46">
        <v>111.6</v>
      </c>
      <c r="K26" s="46">
        <v>111.6</v>
      </c>
      <c r="L26" s="46">
        <v>111.6</v>
      </c>
      <c r="M26" s="46">
        <v>111.6</v>
      </c>
      <c r="N26" s="46">
        <v>110.9</v>
      </c>
      <c r="O26" s="46">
        <v>109.8</v>
      </c>
      <c r="P26" s="46">
        <v>109.8</v>
      </c>
      <c r="Q26" s="46">
        <v>109.8</v>
      </c>
      <c r="R26" s="46"/>
      <c r="S26" s="45">
        <v>106.7</v>
      </c>
      <c r="T26" s="46">
        <v>149</v>
      </c>
      <c r="U26" s="33"/>
    </row>
    <row r="27" spans="2:21" s="4" customFormat="1" ht="24" customHeight="1" x14ac:dyDescent="0.25">
      <c r="B27" s="91">
        <v>10</v>
      </c>
      <c r="C27" s="87" t="s">
        <v>27</v>
      </c>
      <c r="D27" s="96"/>
      <c r="E27" s="15" t="s">
        <v>45</v>
      </c>
      <c r="F27" s="63">
        <f>100/F26</f>
        <v>0.89605734767025091</v>
      </c>
      <c r="G27" s="63">
        <f t="shared" ref="G27:T27" si="5">100/G26</f>
        <v>0.89605734767025091</v>
      </c>
      <c r="H27" s="63">
        <f t="shared" si="5"/>
        <v>0.89605734767025091</v>
      </c>
      <c r="I27" s="63">
        <f t="shared" si="5"/>
        <v>0.89605734767025091</v>
      </c>
      <c r="J27" s="63">
        <f t="shared" si="5"/>
        <v>0.89605734767025091</v>
      </c>
      <c r="K27" s="63">
        <f t="shared" si="5"/>
        <v>0.89605734767025091</v>
      </c>
      <c r="L27" s="63">
        <f t="shared" si="5"/>
        <v>0.89605734767025091</v>
      </c>
      <c r="M27" s="63">
        <f t="shared" si="5"/>
        <v>0.89605734767025091</v>
      </c>
      <c r="N27" s="63">
        <f t="shared" si="5"/>
        <v>0.90171325518485113</v>
      </c>
      <c r="O27" s="63">
        <f t="shared" si="5"/>
        <v>0.91074681238615662</v>
      </c>
      <c r="P27" s="63">
        <f t="shared" si="5"/>
        <v>0.91074681238615662</v>
      </c>
      <c r="Q27" s="63">
        <f t="shared" si="5"/>
        <v>0.91074681238615662</v>
      </c>
      <c r="R27" s="63"/>
      <c r="S27" s="63">
        <f t="shared" si="5"/>
        <v>0.93720712277413309</v>
      </c>
      <c r="T27" s="63">
        <f t="shared" si="5"/>
        <v>0.67114093959731547</v>
      </c>
      <c r="U27" s="60"/>
    </row>
    <row r="28" spans="2:21" s="4" customFormat="1" ht="24" customHeight="1" x14ac:dyDescent="0.25">
      <c r="B28" s="91"/>
      <c r="C28" s="89"/>
      <c r="D28" s="97"/>
      <c r="E28" s="37" t="s">
        <v>22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0"/>
    </row>
    <row r="29" spans="2:21" s="4" customFormat="1" ht="24" customHeight="1" x14ac:dyDescent="0.25">
      <c r="B29" s="91">
        <v>11</v>
      </c>
      <c r="C29" s="87" t="s">
        <v>28</v>
      </c>
      <c r="D29" s="96"/>
      <c r="E29" s="15" t="s">
        <v>29</v>
      </c>
      <c r="F29" s="113">
        <f>F24*F27</f>
        <v>191.30008374497231</v>
      </c>
      <c r="G29" s="113">
        <f t="shared" ref="G29:T29" si="6">G24*G27</f>
        <v>14.218249467531727</v>
      </c>
      <c r="H29" s="113">
        <f t="shared" si="6"/>
        <v>1.2925681334119752</v>
      </c>
      <c r="I29" s="113">
        <f t="shared" si="6"/>
        <v>23.266226401415551</v>
      </c>
      <c r="J29" s="113">
        <f t="shared" si="6"/>
        <v>3.8777044002359258</v>
      </c>
      <c r="K29" s="113">
        <f t="shared" si="6"/>
        <v>6.4628406670598766</v>
      </c>
      <c r="L29" s="113">
        <f t="shared" si="6"/>
        <v>9.0479769338838256</v>
      </c>
      <c r="M29" s="113">
        <f t="shared" si="6"/>
        <v>249.4656497485112</v>
      </c>
      <c r="N29" s="113">
        <f t="shared" si="6"/>
        <v>8.0341478653942939</v>
      </c>
      <c r="O29" s="113">
        <f t="shared" si="6"/>
        <v>22.479138999342386</v>
      </c>
      <c r="P29" s="113">
        <f t="shared" si="6"/>
        <v>0</v>
      </c>
      <c r="Q29" s="113">
        <f t="shared" si="6"/>
        <v>22.479138999342386</v>
      </c>
      <c r="R29" s="189">
        <f>SUM(M29,N29,Q29)</f>
        <v>279.97893661324792</v>
      </c>
      <c r="S29" s="113">
        <f t="shared" si="6"/>
        <v>1308.1697807718151</v>
      </c>
      <c r="T29" s="113">
        <f t="shared" si="6"/>
        <v>20.312101258641388</v>
      </c>
      <c r="U29" s="114">
        <f>SUM(R29:T30)</f>
        <v>1608.4608186437044</v>
      </c>
    </row>
    <row r="30" spans="2:21" s="4" customFormat="1" ht="24" customHeight="1" x14ac:dyDescent="0.25">
      <c r="B30" s="91"/>
      <c r="C30" s="89"/>
      <c r="D30" s="97"/>
      <c r="E30" s="37" t="s">
        <v>24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89"/>
      <c r="S30" s="113"/>
      <c r="T30" s="113"/>
      <c r="U30" s="114"/>
    </row>
    <row r="31" spans="2:21" s="4" customFormat="1" ht="24" customHeight="1" x14ac:dyDescent="0.25">
      <c r="B31" s="91">
        <v>12</v>
      </c>
      <c r="C31" s="87" t="s">
        <v>30</v>
      </c>
      <c r="D31" s="88"/>
      <c r="E31" s="125" t="s">
        <v>31</v>
      </c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</row>
    <row r="32" spans="2:21" s="4" customFormat="1" ht="24" customHeight="1" thickBot="1" x14ac:dyDescent="0.3">
      <c r="B32" s="122"/>
      <c r="C32" s="123"/>
      <c r="D32" s="124"/>
      <c r="E32" s="126"/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2"/>
    </row>
    <row r="33" spans="2:21" s="4" customFormat="1" ht="24" customHeight="1" x14ac:dyDescent="0.25">
      <c r="B33" s="115">
        <v>13</v>
      </c>
      <c r="C33" s="116" t="s">
        <v>32</v>
      </c>
      <c r="D33" s="117"/>
      <c r="E33" s="19" t="s">
        <v>46</v>
      </c>
      <c r="F33" s="118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8"/>
      <c r="T33" s="118"/>
      <c r="U33" s="120"/>
    </row>
    <row r="34" spans="2:21" s="4" customFormat="1" ht="24" customHeight="1" x14ac:dyDescent="0.25">
      <c r="B34" s="91"/>
      <c r="C34" s="89"/>
      <c r="D34" s="90"/>
      <c r="E34" s="13" t="s">
        <v>22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21"/>
    </row>
    <row r="35" spans="2:21" s="4" customFormat="1" ht="24" customHeight="1" x14ac:dyDescent="0.25">
      <c r="B35" s="91">
        <v>14</v>
      </c>
      <c r="C35" s="87" t="s">
        <v>33</v>
      </c>
      <c r="D35" s="88"/>
      <c r="E35" s="13" t="s">
        <v>47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1"/>
    </row>
    <row r="36" spans="2:21" s="4" customFormat="1" ht="24" customHeight="1" thickBot="1" x14ac:dyDescent="0.3">
      <c r="B36" s="122"/>
      <c r="C36" s="123"/>
      <c r="D36" s="124"/>
      <c r="E36" s="21" t="s">
        <v>12</v>
      </c>
      <c r="F36" s="133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33"/>
      <c r="T36" s="133"/>
      <c r="U36" s="155"/>
    </row>
    <row r="37" spans="2:21" s="4" customFormat="1" ht="24" customHeight="1" x14ac:dyDescent="0.25">
      <c r="B37" s="115">
        <v>15</v>
      </c>
      <c r="C37" s="116" t="s">
        <v>34</v>
      </c>
      <c r="D37" s="117"/>
      <c r="E37" s="19" t="s">
        <v>48</v>
      </c>
      <c r="F37" s="13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20"/>
    </row>
    <row r="38" spans="2:21" s="4" customFormat="1" ht="24" customHeight="1" x14ac:dyDescent="0.25">
      <c r="B38" s="91"/>
      <c r="C38" s="89"/>
      <c r="D38" s="90"/>
      <c r="E38" s="13" t="s">
        <v>22</v>
      </c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9"/>
      <c r="U38" s="121"/>
    </row>
    <row r="39" spans="2:21" s="4" customFormat="1" ht="24" customHeight="1" x14ac:dyDescent="0.25">
      <c r="B39" s="91">
        <v>16</v>
      </c>
      <c r="C39" s="87" t="s">
        <v>35</v>
      </c>
      <c r="D39" s="88"/>
      <c r="E39" s="13" t="s">
        <v>49</v>
      </c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63"/>
      <c r="U39" s="121"/>
    </row>
    <row r="40" spans="2:21" s="4" customFormat="1" ht="24" customHeight="1" thickBot="1" x14ac:dyDescent="0.3">
      <c r="B40" s="122"/>
      <c r="C40" s="123"/>
      <c r="D40" s="124"/>
      <c r="E40" s="21" t="s">
        <v>36</v>
      </c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64"/>
      <c r="U40" s="155"/>
    </row>
    <row r="41" spans="2:21" s="4" customFormat="1" ht="24" customHeight="1" x14ac:dyDescent="0.25">
      <c r="B41" s="156">
        <v>17</v>
      </c>
      <c r="C41" s="157" t="s">
        <v>37</v>
      </c>
      <c r="D41" s="158"/>
      <c r="E41" s="37" t="s">
        <v>50</v>
      </c>
      <c r="F41" s="134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6"/>
      <c r="U41" s="159"/>
    </row>
    <row r="42" spans="2:21" s="4" customFormat="1" ht="24" customHeight="1" x14ac:dyDescent="0.25">
      <c r="B42" s="91"/>
      <c r="C42" s="89"/>
      <c r="D42" s="90"/>
      <c r="E42" s="13" t="s">
        <v>22</v>
      </c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21"/>
    </row>
    <row r="43" spans="2:21" s="4" customFormat="1" ht="24" customHeight="1" x14ac:dyDescent="0.25">
      <c r="B43" s="91">
        <v>18</v>
      </c>
      <c r="C43" s="87" t="s">
        <v>38</v>
      </c>
      <c r="D43" s="88"/>
      <c r="E43" s="13" t="s">
        <v>51</v>
      </c>
      <c r="F43" s="127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63"/>
      <c r="U43" s="121"/>
    </row>
    <row r="44" spans="2:21" s="4" customFormat="1" ht="24" customHeight="1" thickBot="1" x14ac:dyDescent="0.3">
      <c r="B44" s="122"/>
      <c r="C44" s="123"/>
      <c r="D44" s="124"/>
      <c r="E44" s="21" t="s">
        <v>36</v>
      </c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64"/>
      <c r="U44" s="155"/>
    </row>
    <row r="45" spans="2:21" s="4" customFormat="1" ht="15" customHeight="1" x14ac:dyDescent="0.25">
      <c r="B45" s="140" t="s">
        <v>5</v>
      </c>
      <c r="C45" s="141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</row>
    <row r="46" spans="2:21" s="4" customFormat="1" ht="48" customHeight="1" thickBot="1" x14ac:dyDescent="0.3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4" t="s">
        <v>80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  <c r="U2" s="67"/>
    </row>
    <row r="3" spans="2:21" s="3" customFormat="1" ht="24" customHeight="1" thickBot="1" x14ac:dyDescent="0.3">
      <c r="B3" s="145" t="s">
        <v>0</v>
      </c>
      <c r="C3" s="146"/>
      <c r="D3" s="151" t="s">
        <v>75</v>
      </c>
      <c r="E3" s="152"/>
      <c r="F3" s="165" t="s">
        <v>13</v>
      </c>
      <c r="G3" s="166"/>
      <c r="H3" s="166"/>
      <c r="I3" s="146"/>
      <c r="J3" s="173" t="s">
        <v>76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</row>
    <row r="4" spans="2:21" s="3" customFormat="1" ht="24" customHeight="1" x14ac:dyDescent="0.25">
      <c r="B4" s="5" t="s">
        <v>1</v>
      </c>
      <c r="C4" s="6"/>
      <c r="D4" s="153">
        <v>43749</v>
      </c>
      <c r="E4" s="154"/>
      <c r="F4" s="167" t="s">
        <v>14</v>
      </c>
      <c r="G4" s="168"/>
      <c r="H4" s="168"/>
      <c r="I4" s="169"/>
      <c r="J4" s="176" t="s">
        <v>64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</row>
    <row r="5" spans="2:21" s="3" customFormat="1" ht="24" customHeight="1" x14ac:dyDescent="0.25">
      <c r="B5" s="7" t="s">
        <v>2</v>
      </c>
      <c r="C5" s="8"/>
      <c r="D5" s="71" t="s">
        <v>79</v>
      </c>
      <c r="E5" s="72"/>
      <c r="F5" s="170" t="s">
        <v>15</v>
      </c>
      <c r="G5" s="171"/>
      <c r="H5" s="171"/>
      <c r="I5" s="172"/>
      <c r="J5" s="179" t="s">
        <v>65</v>
      </c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</row>
    <row r="6" spans="2:21" s="3" customFormat="1" ht="24" customHeight="1" thickBot="1" x14ac:dyDescent="0.3">
      <c r="B6" s="9" t="s">
        <v>3</v>
      </c>
      <c r="C6" s="10"/>
      <c r="D6" s="68" t="s">
        <v>66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70"/>
    </row>
    <row r="7" spans="2:21" s="3" customFormat="1" ht="24" customHeight="1" thickBot="1" x14ac:dyDescent="0.3">
      <c r="B7" s="11" t="s">
        <v>4</v>
      </c>
      <c r="C7" s="12"/>
      <c r="D7" s="73"/>
      <c r="E7" s="74"/>
      <c r="F7" s="165" t="s">
        <v>16</v>
      </c>
      <c r="G7" s="166"/>
      <c r="H7" s="166"/>
      <c r="I7" s="146"/>
      <c r="J7" s="182">
        <v>43768</v>
      </c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4"/>
    </row>
    <row r="8" spans="2:21" s="3" customFormat="1" ht="24" customHeight="1" x14ac:dyDescent="0.25">
      <c r="B8" s="50">
        <v>1</v>
      </c>
      <c r="C8" s="84" t="s">
        <v>6</v>
      </c>
      <c r="D8" s="85"/>
      <c r="E8" s="86"/>
      <c r="F8" s="99" t="s">
        <v>73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101"/>
    </row>
    <row r="9" spans="2:21" s="3" customFormat="1" ht="24" customHeight="1" x14ac:dyDescent="0.25">
      <c r="B9" s="48">
        <v>2</v>
      </c>
      <c r="C9" s="81" t="s">
        <v>7</v>
      </c>
      <c r="D9" s="83"/>
      <c r="E9" s="13" t="s">
        <v>39</v>
      </c>
      <c r="F9" s="102" t="s">
        <v>71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  <c r="U9" s="104"/>
    </row>
    <row r="10" spans="2:21" s="3" customFormat="1" ht="24" customHeight="1" x14ac:dyDescent="0.25">
      <c r="B10" s="48">
        <v>3</v>
      </c>
      <c r="C10" s="81" t="s">
        <v>8</v>
      </c>
      <c r="D10" s="82"/>
      <c r="E10" s="83"/>
      <c r="F10" s="105" t="s">
        <v>77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7"/>
    </row>
    <row r="11" spans="2:21" s="3" customFormat="1" ht="24" customHeight="1" thickBot="1" x14ac:dyDescent="0.3">
      <c r="B11" s="51">
        <v>4</v>
      </c>
      <c r="C11" s="78" t="s">
        <v>9</v>
      </c>
      <c r="D11" s="79"/>
      <c r="E11" s="80"/>
      <c r="F11" s="108" t="s">
        <v>74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10"/>
    </row>
    <row r="12" spans="2:21" s="3" customFormat="1" ht="18" customHeight="1" x14ac:dyDescent="0.25">
      <c r="B12" s="147"/>
      <c r="C12" s="135"/>
      <c r="D12" s="135"/>
      <c r="E12" s="136"/>
      <c r="F12" s="160" t="s">
        <v>19</v>
      </c>
      <c r="G12" s="161"/>
      <c r="H12" s="161"/>
      <c r="I12" s="161"/>
      <c r="J12" s="161"/>
      <c r="K12" s="161"/>
      <c r="L12" s="162"/>
      <c r="M12" s="56" t="s">
        <v>19</v>
      </c>
      <c r="N12" s="19" t="s">
        <v>21</v>
      </c>
      <c r="O12" s="160" t="s">
        <v>20</v>
      </c>
      <c r="P12" s="162"/>
      <c r="Q12" s="55" t="s">
        <v>20</v>
      </c>
      <c r="R12" s="54" t="s">
        <v>61</v>
      </c>
      <c r="S12" s="92" t="s">
        <v>17</v>
      </c>
      <c r="T12" s="92" t="s">
        <v>18</v>
      </c>
      <c r="U12" s="94" t="s">
        <v>72</v>
      </c>
    </row>
    <row r="13" spans="2:21" s="3" customFormat="1" ht="18" customHeight="1" x14ac:dyDescent="0.25">
      <c r="B13" s="148"/>
      <c r="C13" s="138"/>
      <c r="D13" s="138"/>
      <c r="E13" s="13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3"/>
      <c r="T13" s="93"/>
      <c r="U13" s="95"/>
    </row>
    <row r="14" spans="2:21" s="4" customFormat="1" ht="24" customHeight="1" x14ac:dyDescent="0.25">
      <c r="B14" s="91">
        <v>5</v>
      </c>
      <c r="C14" s="87" t="s">
        <v>10</v>
      </c>
      <c r="D14" s="88"/>
      <c r="E14" s="15" t="s">
        <v>40</v>
      </c>
      <c r="F14" s="75">
        <v>171</v>
      </c>
      <c r="G14" s="75">
        <v>35</v>
      </c>
      <c r="H14" s="75">
        <v>3</v>
      </c>
      <c r="I14" s="75">
        <v>10</v>
      </c>
      <c r="J14" s="75">
        <v>3</v>
      </c>
      <c r="K14" s="75">
        <v>7</v>
      </c>
      <c r="L14" s="75">
        <v>13</v>
      </c>
      <c r="M14" s="75">
        <f>SUM(F14:L15)</f>
        <v>242</v>
      </c>
      <c r="N14" s="75">
        <v>12</v>
      </c>
      <c r="O14" s="75">
        <v>17</v>
      </c>
      <c r="P14" s="75">
        <v>0</v>
      </c>
      <c r="Q14" s="75">
        <f>SUM(O14:P15)</f>
        <v>17</v>
      </c>
      <c r="R14" s="75">
        <f>SUM(M14,N14,Q14)</f>
        <v>271</v>
      </c>
      <c r="S14" s="76">
        <v>1189</v>
      </c>
      <c r="T14" s="75">
        <v>15</v>
      </c>
      <c r="U14" s="77">
        <f>SUM(R14:T15)</f>
        <v>1475</v>
      </c>
    </row>
    <row r="15" spans="2:21" s="4" customFormat="1" ht="24" customHeight="1" x14ac:dyDescent="0.25">
      <c r="B15" s="91"/>
      <c r="C15" s="89"/>
      <c r="D15" s="90"/>
      <c r="E15" s="49" t="s">
        <v>12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  <c r="T15" s="75"/>
      <c r="U15" s="77"/>
    </row>
    <row r="16" spans="2:21" s="4" customFormat="1" ht="24" customHeight="1" x14ac:dyDescent="0.25">
      <c r="B16" s="48"/>
      <c r="C16" s="53"/>
      <c r="D16" s="27"/>
      <c r="E16" s="52" t="s">
        <v>67</v>
      </c>
      <c r="F16" s="58">
        <f>7.43+7.93+7.93+7.73+7.7+7.49+6.74+5.65</f>
        <v>58.6</v>
      </c>
      <c r="G16" s="58">
        <f t="shared" ref="G16:M16" si="0">7.43+7.93+7.93+7.73+7.7+7.49+6.74+5.65</f>
        <v>58.6</v>
      </c>
      <c r="H16" s="58">
        <f t="shared" si="0"/>
        <v>58.6</v>
      </c>
      <c r="I16" s="58">
        <f t="shared" si="0"/>
        <v>58.6</v>
      </c>
      <c r="J16" s="58">
        <f t="shared" si="0"/>
        <v>58.6</v>
      </c>
      <c r="K16" s="58">
        <f t="shared" si="0"/>
        <v>58.6</v>
      </c>
      <c r="L16" s="58">
        <f t="shared" si="0"/>
        <v>58.6</v>
      </c>
      <c r="M16" s="58">
        <f t="shared" si="0"/>
        <v>58.6</v>
      </c>
      <c r="N16" s="58">
        <f>6.1+6.79+7.22+7.44+7.23+6.81+6.2+5.36</f>
        <v>53.150000000000006</v>
      </c>
      <c r="O16" s="58">
        <f>7.35+6.17+5.69+5.1+6.65+8.35+7.19+6.3</f>
        <v>52.8</v>
      </c>
      <c r="P16" s="58">
        <f>7.35+6.17+5.69+5.1+6.65+8.35+7.19+6.3</f>
        <v>52.8</v>
      </c>
      <c r="Q16" s="58">
        <f>7.35+6.17+5.69+5.1+6.65+8.35+7.19+6.3</f>
        <v>52.8</v>
      </c>
      <c r="R16" s="58"/>
      <c r="S16" s="57">
        <f>6.83+6.13+5.78+5.63+6.29+7.9+8.54+8.02</f>
        <v>55.120000000000005</v>
      </c>
      <c r="T16" s="58">
        <f>5.84+5.25+4.77+5.17+7.81+9.12+9.47+8.31</f>
        <v>55.74</v>
      </c>
      <c r="U16" s="33"/>
    </row>
    <row r="17" spans="2:21" s="4" customFormat="1" ht="24" customHeight="1" x14ac:dyDescent="0.25">
      <c r="B17" s="91">
        <v>6</v>
      </c>
      <c r="C17" s="87" t="s">
        <v>11</v>
      </c>
      <c r="D17" s="96"/>
      <c r="E17" s="16" t="s">
        <v>41</v>
      </c>
      <c r="F17" s="185">
        <f t="shared" ref="F17:Q17" si="1">100/F16</f>
        <v>1.7064846416382251</v>
      </c>
      <c r="G17" s="185">
        <f t="shared" si="1"/>
        <v>1.7064846416382251</v>
      </c>
      <c r="H17" s="185">
        <f t="shared" si="1"/>
        <v>1.7064846416382251</v>
      </c>
      <c r="I17" s="185">
        <f t="shared" si="1"/>
        <v>1.7064846416382251</v>
      </c>
      <c r="J17" s="185">
        <f t="shared" si="1"/>
        <v>1.7064846416382251</v>
      </c>
      <c r="K17" s="185">
        <f t="shared" si="1"/>
        <v>1.7064846416382251</v>
      </c>
      <c r="L17" s="185">
        <f t="shared" si="1"/>
        <v>1.7064846416382251</v>
      </c>
      <c r="M17" s="185">
        <f t="shared" si="1"/>
        <v>1.7064846416382251</v>
      </c>
      <c r="N17" s="185">
        <f t="shared" si="1"/>
        <v>1.8814675446848539</v>
      </c>
      <c r="O17" s="185">
        <f t="shared" si="1"/>
        <v>1.893939393939394</v>
      </c>
      <c r="P17" s="185">
        <f t="shared" si="1"/>
        <v>1.893939393939394</v>
      </c>
      <c r="Q17" s="185">
        <f t="shared" si="1"/>
        <v>1.893939393939394</v>
      </c>
      <c r="R17" s="185"/>
      <c r="S17" s="185">
        <f>100/S16</f>
        <v>1.8142235123367196</v>
      </c>
      <c r="T17" s="185">
        <f>100/T16</f>
        <v>1.7940437746681019</v>
      </c>
      <c r="U17" s="111"/>
    </row>
    <row r="18" spans="2:21" s="4" customFormat="1" ht="24" customHeight="1" x14ac:dyDescent="0.25">
      <c r="B18" s="91"/>
      <c r="C18" s="89"/>
      <c r="D18" s="97"/>
      <c r="E18" s="52" t="s">
        <v>22</v>
      </c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11"/>
    </row>
    <row r="19" spans="2:21" s="4" customFormat="1" ht="24" customHeight="1" x14ac:dyDescent="0.25">
      <c r="B19" s="91">
        <v>7</v>
      </c>
      <c r="C19" s="87" t="s">
        <v>23</v>
      </c>
      <c r="D19" s="96"/>
      <c r="E19" s="15" t="s">
        <v>42</v>
      </c>
      <c r="F19" s="186">
        <f t="shared" ref="F19:Q19" si="2">F14*F17</f>
        <v>291.80887372013649</v>
      </c>
      <c r="G19" s="186">
        <f t="shared" si="2"/>
        <v>59.726962457337876</v>
      </c>
      <c r="H19" s="186">
        <f t="shared" si="2"/>
        <v>5.1194539249146755</v>
      </c>
      <c r="I19" s="186">
        <f t="shared" si="2"/>
        <v>17.064846416382252</v>
      </c>
      <c r="J19" s="186">
        <f t="shared" si="2"/>
        <v>5.1194539249146755</v>
      </c>
      <c r="K19" s="186">
        <f t="shared" si="2"/>
        <v>11.945392491467576</v>
      </c>
      <c r="L19" s="186">
        <f t="shared" si="2"/>
        <v>22.184300341296925</v>
      </c>
      <c r="M19" s="186">
        <f t="shared" si="2"/>
        <v>412.96928327645048</v>
      </c>
      <c r="N19" s="186">
        <f t="shared" si="2"/>
        <v>22.577610536218245</v>
      </c>
      <c r="O19" s="186">
        <f t="shared" si="2"/>
        <v>32.196969696969695</v>
      </c>
      <c r="P19" s="186">
        <f t="shared" si="2"/>
        <v>0</v>
      </c>
      <c r="Q19" s="186">
        <f t="shared" si="2"/>
        <v>32.196969696969695</v>
      </c>
      <c r="R19" s="186">
        <f>SUM(M19,N19,Q19)</f>
        <v>467.7438635096384</v>
      </c>
      <c r="S19" s="186">
        <f>S14*S17</f>
        <v>2157.1117561683595</v>
      </c>
      <c r="T19" s="186">
        <f>T14*T17</f>
        <v>26.91065662002153</v>
      </c>
      <c r="U19" s="98">
        <f>SUM(R19:T20)</f>
        <v>2651.7662762980194</v>
      </c>
    </row>
    <row r="20" spans="2:21" s="4" customFormat="1" ht="24" customHeight="1" x14ac:dyDescent="0.25">
      <c r="B20" s="91"/>
      <c r="C20" s="89"/>
      <c r="D20" s="97"/>
      <c r="E20" s="49" t="s">
        <v>24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98"/>
    </row>
    <row r="21" spans="2:21" s="4" customFormat="1" ht="24" customHeight="1" x14ac:dyDescent="0.25">
      <c r="B21" s="48"/>
      <c r="C21" s="53"/>
      <c r="D21" s="27"/>
      <c r="E21" s="52" t="s">
        <v>68</v>
      </c>
      <c r="F21" s="57">
        <v>129.19999999999999</v>
      </c>
      <c r="G21" s="57">
        <v>129.19999999999999</v>
      </c>
      <c r="H21" s="57">
        <v>129.19999999999999</v>
      </c>
      <c r="I21" s="57">
        <v>129.19999999999999</v>
      </c>
      <c r="J21" s="57">
        <v>129.19999999999999</v>
      </c>
      <c r="K21" s="57">
        <v>129.19999999999999</v>
      </c>
      <c r="L21" s="57">
        <v>129.19999999999999</v>
      </c>
      <c r="M21" s="57">
        <v>129.19999999999999</v>
      </c>
      <c r="N21" s="57">
        <v>129.1</v>
      </c>
      <c r="O21" s="57">
        <v>124.8</v>
      </c>
      <c r="P21" s="57">
        <v>124.8</v>
      </c>
      <c r="Q21" s="57">
        <v>124.8</v>
      </c>
      <c r="R21" s="57"/>
      <c r="S21" s="57">
        <v>116.6</v>
      </c>
      <c r="T21" s="57">
        <v>106.7</v>
      </c>
      <c r="U21" s="34"/>
    </row>
    <row r="22" spans="2:21" s="4" customFormat="1" ht="24" customHeight="1" x14ac:dyDescent="0.25">
      <c r="B22" s="91">
        <v>8</v>
      </c>
      <c r="C22" s="87" t="s">
        <v>25</v>
      </c>
      <c r="D22" s="96"/>
      <c r="E22" s="16" t="s">
        <v>43</v>
      </c>
      <c r="F22" s="187">
        <f>100/F21</f>
        <v>0.77399380804953566</v>
      </c>
      <c r="G22" s="187">
        <f>100/G21</f>
        <v>0.77399380804953566</v>
      </c>
      <c r="H22" s="187">
        <f t="shared" ref="H22:T22" si="3">100/H21</f>
        <v>0.77399380804953566</v>
      </c>
      <c r="I22" s="187">
        <f t="shared" si="3"/>
        <v>0.77399380804953566</v>
      </c>
      <c r="J22" s="187">
        <f t="shared" si="3"/>
        <v>0.77399380804953566</v>
      </c>
      <c r="K22" s="187">
        <f t="shared" si="3"/>
        <v>0.77399380804953566</v>
      </c>
      <c r="L22" s="187">
        <f t="shared" si="3"/>
        <v>0.77399380804953566</v>
      </c>
      <c r="M22" s="187">
        <f t="shared" si="3"/>
        <v>0.77399380804953566</v>
      </c>
      <c r="N22" s="187">
        <f t="shared" si="3"/>
        <v>0.77459333849728895</v>
      </c>
      <c r="O22" s="187">
        <f t="shared" si="3"/>
        <v>0.80128205128205132</v>
      </c>
      <c r="P22" s="187">
        <f t="shared" si="3"/>
        <v>0.80128205128205132</v>
      </c>
      <c r="Q22" s="187">
        <f t="shared" si="3"/>
        <v>0.80128205128205132</v>
      </c>
      <c r="R22" s="187"/>
      <c r="S22" s="187">
        <f t="shared" si="3"/>
        <v>0.85763293310463129</v>
      </c>
      <c r="T22" s="187">
        <f t="shared" si="3"/>
        <v>0.93720712277413309</v>
      </c>
      <c r="U22" s="60"/>
    </row>
    <row r="23" spans="2:21" s="4" customFormat="1" ht="24" customHeight="1" x14ac:dyDescent="0.25">
      <c r="B23" s="91"/>
      <c r="C23" s="89"/>
      <c r="D23" s="97"/>
      <c r="E23" s="49" t="s">
        <v>22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60"/>
    </row>
    <row r="24" spans="2:21" s="4" customFormat="1" ht="24" customHeight="1" x14ac:dyDescent="0.25">
      <c r="B24" s="91">
        <v>9</v>
      </c>
      <c r="C24" s="87" t="s">
        <v>26</v>
      </c>
      <c r="D24" s="96"/>
      <c r="E24" s="15" t="s">
        <v>44</v>
      </c>
      <c r="F24" s="188">
        <f>F19*F22</f>
        <v>225.85826139329453</v>
      </c>
      <c r="G24" s="188">
        <f>G19*G22</f>
        <v>46.228299115586594</v>
      </c>
      <c r="H24" s="188">
        <f t="shared" ref="H24:T24" si="4">H19*H22</f>
        <v>3.9624256384788512</v>
      </c>
      <c r="I24" s="188">
        <f t="shared" si="4"/>
        <v>13.208085461596172</v>
      </c>
      <c r="J24" s="188">
        <f t="shared" si="4"/>
        <v>3.9624256384788512</v>
      </c>
      <c r="K24" s="188">
        <f t="shared" si="4"/>
        <v>9.2456598231173199</v>
      </c>
      <c r="L24" s="188">
        <f t="shared" si="4"/>
        <v>17.170511100075021</v>
      </c>
      <c r="M24" s="188">
        <f t="shared" si="4"/>
        <v>319.63566817062735</v>
      </c>
      <c r="N24" s="188">
        <f t="shared" si="4"/>
        <v>17.488466720540856</v>
      </c>
      <c r="O24" s="188">
        <f t="shared" si="4"/>
        <v>25.798853923853923</v>
      </c>
      <c r="P24" s="188">
        <f t="shared" si="4"/>
        <v>0</v>
      </c>
      <c r="Q24" s="188">
        <f t="shared" si="4"/>
        <v>25.798853923853923</v>
      </c>
      <c r="R24" s="188">
        <f>SUM(M24,N24,Q24)</f>
        <v>362.92298881502211</v>
      </c>
      <c r="S24" s="188">
        <f t="shared" si="4"/>
        <v>1850.0100824771523</v>
      </c>
      <c r="T24" s="188">
        <f t="shared" si="4"/>
        <v>25.220859062813055</v>
      </c>
      <c r="U24" s="112">
        <f>SUM(R24:T25)</f>
        <v>2238.1539303549876</v>
      </c>
    </row>
    <row r="25" spans="2:21" s="4" customFormat="1" ht="24" customHeight="1" x14ac:dyDescent="0.25">
      <c r="B25" s="91"/>
      <c r="C25" s="89"/>
      <c r="D25" s="97"/>
      <c r="E25" s="49" t="s">
        <v>24</v>
      </c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12"/>
    </row>
    <row r="26" spans="2:21" s="4" customFormat="1" ht="24" customHeight="1" x14ac:dyDescent="0.25">
      <c r="B26" s="48"/>
      <c r="C26" s="53"/>
      <c r="D26" s="27"/>
      <c r="E26" s="52" t="s">
        <v>69</v>
      </c>
      <c r="F26" s="58">
        <v>106.8</v>
      </c>
      <c r="G26" s="58">
        <v>106.8</v>
      </c>
      <c r="H26" s="58">
        <v>106.8</v>
      </c>
      <c r="I26" s="58">
        <v>106.8</v>
      </c>
      <c r="J26" s="58">
        <v>106.8</v>
      </c>
      <c r="K26" s="58">
        <v>106.8</v>
      </c>
      <c r="L26" s="58">
        <v>106.8</v>
      </c>
      <c r="M26" s="58">
        <v>106.8</v>
      </c>
      <c r="N26" s="58">
        <v>108.7</v>
      </c>
      <c r="O26" s="58">
        <v>104.9</v>
      </c>
      <c r="P26" s="58">
        <v>104.9</v>
      </c>
      <c r="Q26" s="58">
        <v>104.9</v>
      </c>
      <c r="R26" s="58"/>
      <c r="S26" s="57">
        <v>97.9</v>
      </c>
      <c r="T26" s="58">
        <v>58.4</v>
      </c>
      <c r="U26" s="33"/>
    </row>
    <row r="27" spans="2:21" s="4" customFormat="1" ht="24" customHeight="1" x14ac:dyDescent="0.25">
      <c r="B27" s="91">
        <v>10</v>
      </c>
      <c r="C27" s="87" t="s">
        <v>27</v>
      </c>
      <c r="D27" s="96"/>
      <c r="E27" s="15" t="s">
        <v>45</v>
      </c>
      <c r="F27" s="63">
        <f>100/F26</f>
        <v>0.93632958801498134</v>
      </c>
      <c r="G27" s="63">
        <f t="shared" ref="G27:T27" si="5">100/G26</f>
        <v>0.93632958801498134</v>
      </c>
      <c r="H27" s="63">
        <f t="shared" si="5"/>
        <v>0.93632958801498134</v>
      </c>
      <c r="I27" s="63">
        <f t="shared" si="5"/>
        <v>0.93632958801498134</v>
      </c>
      <c r="J27" s="63">
        <f t="shared" si="5"/>
        <v>0.93632958801498134</v>
      </c>
      <c r="K27" s="63">
        <f t="shared" si="5"/>
        <v>0.93632958801498134</v>
      </c>
      <c r="L27" s="63">
        <f t="shared" si="5"/>
        <v>0.93632958801498134</v>
      </c>
      <c r="M27" s="63">
        <f t="shared" si="5"/>
        <v>0.93632958801498134</v>
      </c>
      <c r="N27" s="63">
        <f t="shared" si="5"/>
        <v>0.91996320147194111</v>
      </c>
      <c r="O27" s="63">
        <f t="shared" si="5"/>
        <v>0.95328884652049561</v>
      </c>
      <c r="P27" s="63">
        <f t="shared" si="5"/>
        <v>0.95328884652049561</v>
      </c>
      <c r="Q27" s="63">
        <f t="shared" si="5"/>
        <v>0.95328884652049561</v>
      </c>
      <c r="R27" s="63"/>
      <c r="S27" s="63">
        <f t="shared" si="5"/>
        <v>1.0214504596527068</v>
      </c>
      <c r="T27" s="63">
        <f t="shared" si="5"/>
        <v>1.7123287671232876</v>
      </c>
      <c r="U27" s="60"/>
    </row>
    <row r="28" spans="2:21" s="4" customFormat="1" ht="24" customHeight="1" x14ac:dyDescent="0.25">
      <c r="B28" s="91"/>
      <c r="C28" s="89"/>
      <c r="D28" s="97"/>
      <c r="E28" s="49" t="s">
        <v>22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0"/>
    </row>
    <row r="29" spans="2:21" s="4" customFormat="1" ht="24" customHeight="1" x14ac:dyDescent="0.25">
      <c r="B29" s="91">
        <v>11</v>
      </c>
      <c r="C29" s="87" t="s">
        <v>28</v>
      </c>
      <c r="D29" s="96"/>
      <c r="E29" s="15" t="s">
        <v>29</v>
      </c>
      <c r="F29" s="113">
        <f>F24*F27</f>
        <v>211.47777284016342</v>
      </c>
      <c r="G29" s="113">
        <f t="shared" ref="G29:T29" si="6">G24*G27</f>
        <v>43.28492426553052</v>
      </c>
      <c r="H29" s="113">
        <f t="shared" si="6"/>
        <v>3.710136365616902</v>
      </c>
      <c r="I29" s="113">
        <f t="shared" si="6"/>
        <v>12.367121218723009</v>
      </c>
      <c r="J29" s="113">
        <f t="shared" si="6"/>
        <v>3.710136365616902</v>
      </c>
      <c r="K29" s="113">
        <f t="shared" si="6"/>
        <v>8.6569848531061062</v>
      </c>
      <c r="L29" s="113">
        <f t="shared" si="6"/>
        <v>16.077257584339907</v>
      </c>
      <c r="M29" s="113">
        <f t="shared" si="6"/>
        <v>299.28433349309677</v>
      </c>
      <c r="N29" s="113">
        <f t="shared" si="6"/>
        <v>16.088745833064266</v>
      </c>
      <c r="O29" s="113">
        <f t="shared" si="6"/>
        <v>24.593759698621469</v>
      </c>
      <c r="P29" s="113">
        <f t="shared" si="6"/>
        <v>0</v>
      </c>
      <c r="Q29" s="113">
        <f t="shared" si="6"/>
        <v>24.593759698621469</v>
      </c>
      <c r="R29" s="189">
        <f>SUM(M29,N29,Q29)</f>
        <v>339.96683902478247</v>
      </c>
      <c r="S29" s="113">
        <f t="shared" si="6"/>
        <v>1889.6936491084291</v>
      </c>
      <c r="T29" s="113">
        <f t="shared" si="6"/>
        <v>43.186402504816876</v>
      </c>
      <c r="U29" s="114">
        <f>SUM(R29:T30)</f>
        <v>2272.8468906380281</v>
      </c>
    </row>
    <row r="30" spans="2:21" s="4" customFormat="1" ht="24" customHeight="1" x14ac:dyDescent="0.25">
      <c r="B30" s="91"/>
      <c r="C30" s="89"/>
      <c r="D30" s="97"/>
      <c r="E30" s="49" t="s">
        <v>24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89"/>
      <c r="S30" s="113"/>
      <c r="T30" s="113"/>
      <c r="U30" s="114"/>
    </row>
    <row r="31" spans="2:21" s="4" customFormat="1" ht="24" customHeight="1" x14ac:dyDescent="0.25">
      <c r="B31" s="91">
        <v>12</v>
      </c>
      <c r="C31" s="87" t="s">
        <v>30</v>
      </c>
      <c r="D31" s="88"/>
      <c r="E31" s="125" t="s">
        <v>31</v>
      </c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</row>
    <row r="32" spans="2:21" s="4" customFormat="1" ht="24" customHeight="1" thickBot="1" x14ac:dyDescent="0.3">
      <c r="B32" s="122"/>
      <c r="C32" s="123"/>
      <c r="D32" s="124"/>
      <c r="E32" s="126"/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2"/>
    </row>
    <row r="33" spans="2:21" s="4" customFormat="1" ht="24" customHeight="1" x14ac:dyDescent="0.25">
      <c r="B33" s="115">
        <v>13</v>
      </c>
      <c r="C33" s="116" t="s">
        <v>32</v>
      </c>
      <c r="D33" s="117"/>
      <c r="E33" s="19" t="s">
        <v>46</v>
      </c>
      <c r="F33" s="118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8"/>
      <c r="T33" s="118"/>
      <c r="U33" s="120"/>
    </row>
    <row r="34" spans="2:21" s="4" customFormat="1" ht="24" customHeight="1" x14ac:dyDescent="0.25">
      <c r="B34" s="91"/>
      <c r="C34" s="89"/>
      <c r="D34" s="90"/>
      <c r="E34" s="13" t="s">
        <v>22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21"/>
    </row>
    <row r="35" spans="2:21" s="4" customFormat="1" ht="24" customHeight="1" x14ac:dyDescent="0.25">
      <c r="B35" s="91">
        <v>14</v>
      </c>
      <c r="C35" s="87" t="s">
        <v>33</v>
      </c>
      <c r="D35" s="88"/>
      <c r="E35" s="13" t="s">
        <v>47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1"/>
    </row>
    <row r="36" spans="2:21" s="4" customFormat="1" ht="24" customHeight="1" thickBot="1" x14ac:dyDescent="0.3">
      <c r="B36" s="122"/>
      <c r="C36" s="123"/>
      <c r="D36" s="124"/>
      <c r="E36" s="21" t="s">
        <v>12</v>
      </c>
      <c r="F36" s="133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33"/>
      <c r="T36" s="133"/>
      <c r="U36" s="155"/>
    </row>
    <row r="37" spans="2:21" s="4" customFormat="1" ht="24" customHeight="1" x14ac:dyDescent="0.25">
      <c r="B37" s="115">
        <v>15</v>
      </c>
      <c r="C37" s="116" t="s">
        <v>34</v>
      </c>
      <c r="D37" s="117"/>
      <c r="E37" s="19" t="s">
        <v>48</v>
      </c>
      <c r="F37" s="13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20"/>
    </row>
    <row r="38" spans="2:21" s="4" customFormat="1" ht="24" customHeight="1" x14ac:dyDescent="0.25">
      <c r="B38" s="91"/>
      <c r="C38" s="89"/>
      <c r="D38" s="90"/>
      <c r="E38" s="13" t="s">
        <v>22</v>
      </c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9"/>
      <c r="U38" s="121"/>
    </row>
    <row r="39" spans="2:21" s="4" customFormat="1" ht="24" customHeight="1" x14ac:dyDescent="0.25">
      <c r="B39" s="91">
        <v>16</v>
      </c>
      <c r="C39" s="87" t="s">
        <v>35</v>
      </c>
      <c r="D39" s="88"/>
      <c r="E39" s="13" t="s">
        <v>49</v>
      </c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63"/>
      <c r="U39" s="121"/>
    </row>
    <row r="40" spans="2:21" s="4" customFormat="1" ht="24" customHeight="1" thickBot="1" x14ac:dyDescent="0.3">
      <c r="B40" s="122"/>
      <c r="C40" s="123"/>
      <c r="D40" s="124"/>
      <c r="E40" s="21" t="s">
        <v>36</v>
      </c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64"/>
      <c r="U40" s="155"/>
    </row>
    <row r="41" spans="2:21" s="4" customFormat="1" ht="24" customHeight="1" x14ac:dyDescent="0.25">
      <c r="B41" s="156">
        <v>17</v>
      </c>
      <c r="C41" s="157" t="s">
        <v>37</v>
      </c>
      <c r="D41" s="158"/>
      <c r="E41" s="49" t="s">
        <v>50</v>
      </c>
      <c r="F41" s="134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6"/>
      <c r="U41" s="159"/>
    </row>
    <row r="42" spans="2:21" s="4" customFormat="1" ht="24" customHeight="1" x14ac:dyDescent="0.25">
      <c r="B42" s="91"/>
      <c r="C42" s="89"/>
      <c r="D42" s="90"/>
      <c r="E42" s="13" t="s">
        <v>22</v>
      </c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21"/>
    </row>
    <row r="43" spans="2:21" s="4" customFormat="1" ht="24" customHeight="1" x14ac:dyDescent="0.25">
      <c r="B43" s="91">
        <v>18</v>
      </c>
      <c r="C43" s="87" t="s">
        <v>38</v>
      </c>
      <c r="D43" s="88"/>
      <c r="E43" s="13" t="s">
        <v>51</v>
      </c>
      <c r="F43" s="127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63"/>
      <c r="U43" s="121"/>
    </row>
    <row r="44" spans="2:21" s="4" customFormat="1" ht="24" customHeight="1" thickBot="1" x14ac:dyDescent="0.3">
      <c r="B44" s="122"/>
      <c r="C44" s="123"/>
      <c r="D44" s="124"/>
      <c r="E44" s="21" t="s">
        <v>36</v>
      </c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64"/>
      <c r="U44" s="155"/>
    </row>
    <row r="45" spans="2:21" s="4" customFormat="1" ht="15" customHeight="1" x14ac:dyDescent="0.25">
      <c r="B45" s="140" t="s">
        <v>5</v>
      </c>
      <c r="C45" s="141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</row>
    <row r="46" spans="2:21" s="4" customFormat="1" ht="48" customHeight="1" thickBot="1" x14ac:dyDescent="0.3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4" t="s">
        <v>80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  <c r="U2" s="67"/>
    </row>
    <row r="3" spans="2:21" s="3" customFormat="1" ht="24" customHeight="1" thickBot="1" x14ac:dyDescent="0.3">
      <c r="B3" s="145" t="s">
        <v>0</v>
      </c>
      <c r="C3" s="146"/>
      <c r="D3" s="151" t="s">
        <v>75</v>
      </c>
      <c r="E3" s="152"/>
      <c r="F3" s="165" t="s">
        <v>13</v>
      </c>
      <c r="G3" s="166"/>
      <c r="H3" s="166"/>
      <c r="I3" s="146"/>
      <c r="J3" s="173" t="s">
        <v>76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</row>
    <row r="4" spans="2:21" s="3" customFormat="1" ht="24" customHeight="1" x14ac:dyDescent="0.25">
      <c r="B4" s="5" t="s">
        <v>1</v>
      </c>
      <c r="C4" s="6"/>
      <c r="D4" s="153">
        <v>43759</v>
      </c>
      <c r="E4" s="154"/>
      <c r="F4" s="167" t="s">
        <v>14</v>
      </c>
      <c r="G4" s="168"/>
      <c r="H4" s="168"/>
      <c r="I4" s="169"/>
      <c r="J4" s="176" t="s">
        <v>78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</row>
    <row r="5" spans="2:21" s="3" customFormat="1" ht="24" customHeight="1" x14ac:dyDescent="0.25">
      <c r="B5" s="7" t="s">
        <v>2</v>
      </c>
      <c r="C5" s="8"/>
      <c r="D5" s="71" t="s">
        <v>79</v>
      </c>
      <c r="E5" s="72"/>
      <c r="F5" s="170" t="s">
        <v>15</v>
      </c>
      <c r="G5" s="171"/>
      <c r="H5" s="171"/>
      <c r="I5" s="172"/>
      <c r="J5" s="179" t="s">
        <v>65</v>
      </c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</row>
    <row r="6" spans="2:21" s="3" customFormat="1" ht="24" customHeight="1" thickBot="1" x14ac:dyDescent="0.3">
      <c r="B6" s="9" t="s">
        <v>3</v>
      </c>
      <c r="C6" s="10"/>
      <c r="D6" s="68" t="s">
        <v>66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70"/>
    </row>
    <row r="7" spans="2:21" s="3" customFormat="1" ht="24" customHeight="1" thickBot="1" x14ac:dyDescent="0.3">
      <c r="B7" s="11" t="s">
        <v>4</v>
      </c>
      <c r="C7" s="12"/>
      <c r="D7" s="73"/>
      <c r="E7" s="74"/>
      <c r="F7" s="165" t="s">
        <v>16</v>
      </c>
      <c r="G7" s="166"/>
      <c r="H7" s="166"/>
      <c r="I7" s="146"/>
      <c r="J7" s="182">
        <v>43768</v>
      </c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4"/>
    </row>
    <row r="8" spans="2:21" s="3" customFormat="1" ht="24" customHeight="1" x14ac:dyDescent="0.25">
      <c r="B8" s="50">
        <v>1</v>
      </c>
      <c r="C8" s="84" t="s">
        <v>6</v>
      </c>
      <c r="D8" s="85"/>
      <c r="E8" s="86"/>
      <c r="F8" s="99" t="s">
        <v>73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101"/>
    </row>
    <row r="9" spans="2:21" s="3" customFormat="1" ht="24" customHeight="1" x14ac:dyDescent="0.25">
      <c r="B9" s="48">
        <v>2</v>
      </c>
      <c r="C9" s="81" t="s">
        <v>7</v>
      </c>
      <c r="D9" s="83"/>
      <c r="E9" s="13" t="s">
        <v>39</v>
      </c>
      <c r="F9" s="102" t="s">
        <v>71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  <c r="U9" s="104"/>
    </row>
    <row r="10" spans="2:21" s="3" customFormat="1" ht="24" customHeight="1" x14ac:dyDescent="0.25">
      <c r="B10" s="48">
        <v>3</v>
      </c>
      <c r="C10" s="81" t="s">
        <v>8</v>
      </c>
      <c r="D10" s="82"/>
      <c r="E10" s="83"/>
      <c r="F10" s="105" t="s">
        <v>77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7"/>
    </row>
    <row r="11" spans="2:21" s="3" customFormat="1" ht="24" customHeight="1" thickBot="1" x14ac:dyDescent="0.3">
      <c r="B11" s="51">
        <v>4</v>
      </c>
      <c r="C11" s="78" t="s">
        <v>9</v>
      </c>
      <c r="D11" s="79"/>
      <c r="E11" s="80"/>
      <c r="F11" s="108" t="s">
        <v>74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10"/>
    </row>
    <row r="12" spans="2:21" s="3" customFormat="1" ht="18" customHeight="1" x14ac:dyDescent="0.25">
      <c r="B12" s="147"/>
      <c r="C12" s="135"/>
      <c r="D12" s="135"/>
      <c r="E12" s="136"/>
      <c r="F12" s="160" t="s">
        <v>19</v>
      </c>
      <c r="G12" s="161"/>
      <c r="H12" s="161"/>
      <c r="I12" s="161"/>
      <c r="J12" s="161"/>
      <c r="K12" s="161"/>
      <c r="L12" s="162"/>
      <c r="M12" s="56" t="s">
        <v>19</v>
      </c>
      <c r="N12" s="19" t="s">
        <v>21</v>
      </c>
      <c r="O12" s="160" t="s">
        <v>20</v>
      </c>
      <c r="P12" s="162"/>
      <c r="Q12" s="55" t="s">
        <v>20</v>
      </c>
      <c r="R12" s="54" t="s">
        <v>61</v>
      </c>
      <c r="S12" s="92" t="s">
        <v>17</v>
      </c>
      <c r="T12" s="92" t="s">
        <v>18</v>
      </c>
      <c r="U12" s="94" t="s">
        <v>72</v>
      </c>
    </row>
    <row r="13" spans="2:21" s="3" customFormat="1" ht="18" customHeight="1" x14ac:dyDescent="0.25">
      <c r="B13" s="148"/>
      <c r="C13" s="138"/>
      <c r="D13" s="138"/>
      <c r="E13" s="13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3"/>
      <c r="T13" s="93"/>
      <c r="U13" s="95"/>
    </row>
    <row r="14" spans="2:21" s="4" customFormat="1" ht="24" customHeight="1" x14ac:dyDescent="0.25">
      <c r="B14" s="91">
        <v>5</v>
      </c>
      <c r="C14" s="87" t="s">
        <v>10</v>
      </c>
      <c r="D14" s="88"/>
      <c r="E14" s="15" t="s">
        <v>40</v>
      </c>
      <c r="F14" s="75">
        <v>152</v>
      </c>
      <c r="G14" s="75">
        <v>34</v>
      </c>
      <c r="H14" s="75">
        <v>4</v>
      </c>
      <c r="I14" s="75">
        <v>17</v>
      </c>
      <c r="J14" s="75">
        <v>1</v>
      </c>
      <c r="K14" s="75">
        <v>1</v>
      </c>
      <c r="L14" s="75">
        <v>9</v>
      </c>
      <c r="M14" s="75">
        <f>SUM(F14:L15)</f>
        <v>218</v>
      </c>
      <c r="N14" s="75">
        <v>13</v>
      </c>
      <c r="O14" s="75">
        <v>15</v>
      </c>
      <c r="P14" s="75">
        <v>0</v>
      </c>
      <c r="Q14" s="75">
        <f>SUM(O14:P15)</f>
        <v>15</v>
      </c>
      <c r="R14" s="75">
        <f>SUM(M14,N14,Q14)</f>
        <v>246</v>
      </c>
      <c r="S14" s="76">
        <v>989</v>
      </c>
      <c r="T14" s="75">
        <v>16</v>
      </c>
      <c r="U14" s="77">
        <f>SUM(R14:T15)</f>
        <v>1251</v>
      </c>
    </row>
    <row r="15" spans="2:21" s="4" customFormat="1" ht="24" customHeight="1" x14ac:dyDescent="0.25">
      <c r="B15" s="91"/>
      <c r="C15" s="89"/>
      <c r="D15" s="90"/>
      <c r="E15" s="49" t="s">
        <v>12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  <c r="T15" s="75"/>
      <c r="U15" s="77"/>
    </row>
    <row r="16" spans="2:21" s="4" customFormat="1" ht="24" customHeight="1" x14ac:dyDescent="0.25">
      <c r="B16" s="48"/>
      <c r="C16" s="53"/>
      <c r="D16" s="27"/>
      <c r="E16" s="52" t="s">
        <v>67</v>
      </c>
      <c r="F16" s="58">
        <f>7.43+7.93+7.93+7.73+7.7+7.49+6.74+5.65</f>
        <v>58.6</v>
      </c>
      <c r="G16" s="58">
        <f t="shared" ref="G16:M16" si="0">7.43+7.93+7.93+7.73+7.7+7.49+6.74+5.65</f>
        <v>58.6</v>
      </c>
      <c r="H16" s="58">
        <f t="shared" si="0"/>
        <v>58.6</v>
      </c>
      <c r="I16" s="58">
        <f t="shared" si="0"/>
        <v>58.6</v>
      </c>
      <c r="J16" s="58">
        <f t="shared" si="0"/>
        <v>58.6</v>
      </c>
      <c r="K16" s="58">
        <f t="shared" si="0"/>
        <v>58.6</v>
      </c>
      <c r="L16" s="58">
        <f t="shared" si="0"/>
        <v>58.6</v>
      </c>
      <c r="M16" s="58">
        <f t="shared" si="0"/>
        <v>58.6</v>
      </c>
      <c r="N16" s="58">
        <f>6.1+6.79+7.22+7.44+7.23+6.81+6.2+5.36</f>
        <v>53.150000000000006</v>
      </c>
      <c r="O16" s="58">
        <f>7.35+6.17+5.69+5.1+6.65+8.35+7.19+6.3</f>
        <v>52.8</v>
      </c>
      <c r="P16" s="58">
        <f>7.35+6.17+5.69+5.1+6.65+8.35+7.19+6.3</f>
        <v>52.8</v>
      </c>
      <c r="Q16" s="58">
        <f>7.35+6.17+5.69+5.1+6.65+8.35+7.19+6.3</f>
        <v>52.8</v>
      </c>
      <c r="R16" s="58"/>
      <c r="S16" s="57">
        <f>6.83+6.13+5.78+5.63+6.29+7.9+8.54+8.02</f>
        <v>55.120000000000005</v>
      </c>
      <c r="T16" s="58">
        <f>5.84+5.25+4.77+5.17+7.81+9.12+9.47+8.31</f>
        <v>55.74</v>
      </c>
      <c r="U16" s="33"/>
    </row>
    <row r="17" spans="2:21" s="4" customFormat="1" ht="24" customHeight="1" x14ac:dyDescent="0.25">
      <c r="B17" s="91">
        <v>6</v>
      </c>
      <c r="C17" s="87" t="s">
        <v>11</v>
      </c>
      <c r="D17" s="96"/>
      <c r="E17" s="16" t="s">
        <v>41</v>
      </c>
      <c r="F17" s="185">
        <f t="shared" ref="F17:Q17" si="1">100/F16</f>
        <v>1.7064846416382251</v>
      </c>
      <c r="G17" s="185">
        <f t="shared" si="1"/>
        <v>1.7064846416382251</v>
      </c>
      <c r="H17" s="185">
        <f t="shared" si="1"/>
        <v>1.7064846416382251</v>
      </c>
      <c r="I17" s="185">
        <f t="shared" si="1"/>
        <v>1.7064846416382251</v>
      </c>
      <c r="J17" s="185">
        <f t="shared" si="1"/>
        <v>1.7064846416382251</v>
      </c>
      <c r="K17" s="185">
        <f t="shared" si="1"/>
        <v>1.7064846416382251</v>
      </c>
      <c r="L17" s="185">
        <f t="shared" si="1"/>
        <v>1.7064846416382251</v>
      </c>
      <c r="M17" s="185">
        <f t="shared" si="1"/>
        <v>1.7064846416382251</v>
      </c>
      <c r="N17" s="185">
        <f t="shared" si="1"/>
        <v>1.8814675446848539</v>
      </c>
      <c r="O17" s="185">
        <f t="shared" si="1"/>
        <v>1.893939393939394</v>
      </c>
      <c r="P17" s="185">
        <f t="shared" si="1"/>
        <v>1.893939393939394</v>
      </c>
      <c r="Q17" s="185">
        <f t="shared" si="1"/>
        <v>1.893939393939394</v>
      </c>
      <c r="R17" s="185"/>
      <c r="S17" s="185">
        <f>100/S16</f>
        <v>1.8142235123367196</v>
      </c>
      <c r="T17" s="185">
        <f>100/T16</f>
        <v>1.7940437746681019</v>
      </c>
      <c r="U17" s="111"/>
    </row>
    <row r="18" spans="2:21" s="4" customFormat="1" ht="24" customHeight="1" x14ac:dyDescent="0.25">
      <c r="B18" s="91"/>
      <c r="C18" s="89"/>
      <c r="D18" s="97"/>
      <c r="E18" s="52" t="s">
        <v>22</v>
      </c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11"/>
    </row>
    <row r="19" spans="2:21" s="4" customFormat="1" ht="24" customHeight="1" x14ac:dyDescent="0.25">
      <c r="B19" s="91">
        <v>7</v>
      </c>
      <c r="C19" s="87" t="s">
        <v>23</v>
      </c>
      <c r="D19" s="96"/>
      <c r="E19" s="15" t="s">
        <v>42</v>
      </c>
      <c r="F19" s="186">
        <f t="shared" ref="F19:Q19" si="2">F14*F17</f>
        <v>259.38566552901023</v>
      </c>
      <c r="G19" s="186">
        <f t="shared" si="2"/>
        <v>58.020477815699657</v>
      </c>
      <c r="H19" s="186">
        <f t="shared" si="2"/>
        <v>6.8259385665529004</v>
      </c>
      <c r="I19" s="186">
        <f t="shared" si="2"/>
        <v>29.010238907849828</v>
      </c>
      <c r="J19" s="186">
        <f t="shared" si="2"/>
        <v>1.7064846416382251</v>
      </c>
      <c r="K19" s="186">
        <f t="shared" si="2"/>
        <v>1.7064846416382251</v>
      </c>
      <c r="L19" s="186">
        <f t="shared" si="2"/>
        <v>15.358361774744026</v>
      </c>
      <c r="M19" s="186">
        <f t="shared" si="2"/>
        <v>372.0136518771331</v>
      </c>
      <c r="N19" s="186">
        <f t="shared" si="2"/>
        <v>24.459078080903101</v>
      </c>
      <c r="O19" s="186">
        <f t="shared" si="2"/>
        <v>28.40909090909091</v>
      </c>
      <c r="P19" s="186">
        <f t="shared" si="2"/>
        <v>0</v>
      </c>
      <c r="Q19" s="186">
        <f t="shared" si="2"/>
        <v>28.40909090909091</v>
      </c>
      <c r="R19" s="186">
        <f>SUM(M19,N19,Q19)</f>
        <v>424.88182086712715</v>
      </c>
      <c r="S19" s="186">
        <f>S14*S17</f>
        <v>1794.2670537010158</v>
      </c>
      <c r="T19" s="186">
        <f>T14*T17</f>
        <v>28.704700394689631</v>
      </c>
      <c r="U19" s="98">
        <f>SUM(R19:T20)</f>
        <v>2247.8535749628327</v>
      </c>
    </row>
    <row r="20" spans="2:21" s="4" customFormat="1" ht="24" customHeight="1" x14ac:dyDescent="0.25">
      <c r="B20" s="91"/>
      <c r="C20" s="89"/>
      <c r="D20" s="97"/>
      <c r="E20" s="49" t="s">
        <v>24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98"/>
    </row>
    <row r="21" spans="2:21" s="4" customFormat="1" ht="24" customHeight="1" x14ac:dyDescent="0.25">
      <c r="B21" s="48"/>
      <c r="C21" s="53"/>
      <c r="D21" s="27"/>
      <c r="E21" s="52" t="s">
        <v>68</v>
      </c>
      <c r="F21" s="57">
        <v>118.3</v>
      </c>
      <c r="G21" s="57">
        <v>118.3</v>
      </c>
      <c r="H21" s="57">
        <v>118.3</v>
      </c>
      <c r="I21" s="57">
        <v>118.3</v>
      </c>
      <c r="J21" s="57">
        <v>118.3</v>
      </c>
      <c r="K21" s="57">
        <v>118.3</v>
      </c>
      <c r="L21" s="57">
        <v>118.3</v>
      </c>
      <c r="M21" s="57">
        <v>118.3</v>
      </c>
      <c r="N21" s="57">
        <v>126.7</v>
      </c>
      <c r="O21" s="57">
        <v>115.1</v>
      </c>
      <c r="P21" s="57">
        <v>115.1</v>
      </c>
      <c r="Q21" s="57">
        <v>115.1</v>
      </c>
      <c r="R21" s="57"/>
      <c r="S21" s="57">
        <v>107.1</v>
      </c>
      <c r="T21" s="57">
        <v>106.7</v>
      </c>
      <c r="U21" s="34"/>
    </row>
    <row r="22" spans="2:21" s="4" customFormat="1" ht="24" customHeight="1" x14ac:dyDescent="0.25">
      <c r="B22" s="91">
        <v>8</v>
      </c>
      <c r="C22" s="87" t="s">
        <v>25</v>
      </c>
      <c r="D22" s="96"/>
      <c r="E22" s="16" t="s">
        <v>43</v>
      </c>
      <c r="F22" s="187">
        <f>100/F21</f>
        <v>0.84530853761622993</v>
      </c>
      <c r="G22" s="187">
        <f>100/G21</f>
        <v>0.84530853761622993</v>
      </c>
      <c r="H22" s="187">
        <f t="shared" ref="H22:T22" si="3">100/H21</f>
        <v>0.84530853761622993</v>
      </c>
      <c r="I22" s="187">
        <f t="shared" si="3"/>
        <v>0.84530853761622993</v>
      </c>
      <c r="J22" s="187">
        <f t="shared" si="3"/>
        <v>0.84530853761622993</v>
      </c>
      <c r="K22" s="187">
        <f t="shared" si="3"/>
        <v>0.84530853761622993</v>
      </c>
      <c r="L22" s="187">
        <f t="shared" si="3"/>
        <v>0.84530853761622993</v>
      </c>
      <c r="M22" s="187">
        <f t="shared" si="3"/>
        <v>0.84530853761622993</v>
      </c>
      <c r="N22" s="187">
        <f t="shared" si="3"/>
        <v>0.78926598263614833</v>
      </c>
      <c r="O22" s="187">
        <f t="shared" si="3"/>
        <v>0.86880973066898348</v>
      </c>
      <c r="P22" s="187">
        <f t="shared" si="3"/>
        <v>0.86880973066898348</v>
      </c>
      <c r="Q22" s="187">
        <f t="shared" si="3"/>
        <v>0.86880973066898348</v>
      </c>
      <c r="R22" s="187"/>
      <c r="S22" s="187">
        <f t="shared" si="3"/>
        <v>0.93370681605975725</v>
      </c>
      <c r="T22" s="187">
        <f t="shared" si="3"/>
        <v>0.93720712277413309</v>
      </c>
      <c r="U22" s="60"/>
    </row>
    <row r="23" spans="2:21" s="4" customFormat="1" ht="24" customHeight="1" x14ac:dyDescent="0.25">
      <c r="B23" s="91"/>
      <c r="C23" s="89"/>
      <c r="D23" s="97"/>
      <c r="E23" s="49" t="s">
        <v>22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60"/>
    </row>
    <row r="24" spans="2:21" s="4" customFormat="1" ht="24" customHeight="1" x14ac:dyDescent="0.25">
      <c r="B24" s="91">
        <v>9</v>
      </c>
      <c r="C24" s="87" t="s">
        <v>26</v>
      </c>
      <c r="D24" s="96"/>
      <c r="E24" s="15" t="s">
        <v>44</v>
      </c>
      <c r="F24" s="188">
        <f>F19*F22</f>
        <v>219.26091760694018</v>
      </c>
      <c r="G24" s="188">
        <f>G19*G22</f>
        <v>49.04520525418399</v>
      </c>
      <c r="H24" s="188">
        <f t="shared" ref="H24:T24" si="4">H19*H22</f>
        <v>5.770024147551057</v>
      </c>
      <c r="I24" s="188">
        <f t="shared" si="4"/>
        <v>24.522602627091995</v>
      </c>
      <c r="J24" s="188">
        <f t="shared" si="4"/>
        <v>1.4425060368877642</v>
      </c>
      <c r="K24" s="188">
        <f t="shared" si="4"/>
        <v>1.4425060368877642</v>
      </c>
      <c r="L24" s="188">
        <f t="shared" si="4"/>
        <v>12.982554331989878</v>
      </c>
      <c r="M24" s="188">
        <f t="shared" si="4"/>
        <v>314.46631604153265</v>
      </c>
      <c r="N24" s="188">
        <f t="shared" si="4"/>
        <v>19.304718295898262</v>
      </c>
      <c r="O24" s="188">
        <f t="shared" si="4"/>
        <v>24.68209462127794</v>
      </c>
      <c r="P24" s="188">
        <f t="shared" si="4"/>
        <v>0</v>
      </c>
      <c r="Q24" s="188">
        <f t="shared" si="4"/>
        <v>24.68209462127794</v>
      </c>
      <c r="R24" s="188">
        <f>SUM(M24,N24,Q24)</f>
        <v>358.45312895870887</v>
      </c>
      <c r="S24" s="188">
        <f t="shared" si="4"/>
        <v>1675.319377872097</v>
      </c>
      <c r="T24" s="188">
        <f t="shared" si="4"/>
        <v>26.902249667000593</v>
      </c>
      <c r="U24" s="112">
        <f>SUM(R24:T25)</f>
        <v>2060.6747564978064</v>
      </c>
    </row>
    <row r="25" spans="2:21" s="4" customFormat="1" ht="24" customHeight="1" x14ac:dyDescent="0.25">
      <c r="B25" s="91"/>
      <c r="C25" s="89"/>
      <c r="D25" s="97"/>
      <c r="E25" s="49" t="s">
        <v>24</v>
      </c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12"/>
    </row>
    <row r="26" spans="2:21" s="4" customFormat="1" ht="24" customHeight="1" x14ac:dyDescent="0.25">
      <c r="B26" s="48"/>
      <c r="C26" s="53"/>
      <c r="D26" s="27"/>
      <c r="E26" s="52" t="s">
        <v>69</v>
      </c>
      <c r="F26" s="58">
        <v>106.8</v>
      </c>
      <c r="G26" s="58">
        <v>106.8</v>
      </c>
      <c r="H26" s="58">
        <v>106.8</v>
      </c>
      <c r="I26" s="58">
        <v>106.8</v>
      </c>
      <c r="J26" s="58">
        <v>106.8</v>
      </c>
      <c r="K26" s="58">
        <v>106.8</v>
      </c>
      <c r="L26" s="58">
        <v>106.8</v>
      </c>
      <c r="M26" s="58">
        <v>106.8</v>
      </c>
      <c r="N26" s="58">
        <v>108.7</v>
      </c>
      <c r="O26" s="58">
        <v>104.9</v>
      </c>
      <c r="P26" s="58">
        <v>104.9</v>
      </c>
      <c r="Q26" s="58">
        <v>104.9</v>
      </c>
      <c r="R26" s="58"/>
      <c r="S26" s="57">
        <v>97.9</v>
      </c>
      <c r="T26" s="58">
        <v>58.4</v>
      </c>
      <c r="U26" s="33"/>
    </row>
    <row r="27" spans="2:21" s="4" customFormat="1" ht="24" customHeight="1" x14ac:dyDescent="0.25">
      <c r="B27" s="91">
        <v>10</v>
      </c>
      <c r="C27" s="87" t="s">
        <v>27</v>
      </c>
      <c r="D27" s="96"/>
      <c r="E27" s="15" t="s">
        <v>45</v>
      </c>
      <c r="F27" s="63">
        <f>100/F26</f>
        <v>0.93632958801498134</v>
      </c>
      <c r="G27" s="63">
        <f t="shared" ref="G27:T27" si="5">100/G26</f>
        <v>0.93632958801498134</v>
      </c>
      <c r="H27" s="63">
        <f t="shared" si="5"/>
        <v>0.93632958801498134</v>
      </c>
      <c r="I27" s="63">
        <f t="shared" si="5"/>
        <v>0.93632958801498134</v>
      </c>
      <c r="J27" s="63">
        <f t="shared" si="5"/>
        <v>0.93632958801498134</v>
      </c>
      <c r="K27" s="63">
        <f t="shared" si="5"/>
        <v>0.93632958801498134</v>
      </c>
      <c r="L27" s="63">
        <f t="shared" si="5"/>
        <v>0.93632958801498134</v>
      </c>
      <c r="M27" s="63">
        <f t="shared" si="5"/>
        <v>0.93632958801498134</v>
      </c>
      <c r="N27" s="63">
        <f t="shared" si="5"/>
        <v>0.91996320147194111</v>
      </c>
      <c r="O27" s="63">
        <f t="shared" si="5"/>
        <v>0.95328884652049561</v>
      </c>
      <c r="P27" s="63">
        <f t="shared" si="5"/>
        <v>0.95328884652049561</v>
      </c>
      <c r="Q27" s="63">
        <f t="shared" si="5"/>
        <v>0.95328884652049561</v>
      </c>
      <c r="R27" s="63"/>
      <c r="S27" s="63">
        <f t="shared" si="5"/>
        <v>1.0214504596527068</v>
      </c>
      <c r="T27" s="63">
        <f t="shared" si="5"/>
        <v>1.7123287671232876</v>
      </c>
      <c r="U27" s="60"/>
    </row>
    <row r="28" spans="2:21" s="4" customFormat="1" ht="24" customHeight="1" x14ac:dyDescent="0.25">
      <c r="B28" s="91"/>
      <c r="C28" s="89"/>
      <c r="D28" s="97"/>
      <c r="E28" s="49" t="s">
        <v>22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0"/>
    </row>
    <row r="29" spans="2:21" s="4" customFormat="1" ht="24" customHeight="1" x14ac:dyDescent="0.25">
      <c r="B29" s="91">
        <v>11</v>
      </c>
      <c r="C29" s="87" t="s">
        <v>28</v>
      </c>
      <c r="D29" s="96"/>
      <c r="E29" s="15" t="s">
        <v>29</v>
      </c>
      <c r="F29" s="113">
        <f>F24*F27</f>
        <v>205.30048465069308</v>
      </c>
      <c r="G29" s="113">
        <f t="shared" ref="G29:T29" si="6">G24*G27</f>
        <v>45.922476829760292</v>
      </c>
      <c r="H29" s="113">
        <f t="shared" si="6"/>
        <v>5.402644332912975</v>
      </c>
      <c r="I29" s="113">
        <f t="shared" si="6"/>
        <v>22.961238414880146</v>
      </c>
      <c r="J29" s="113">
        <f t="shared" si="6"/>
        <v>1.3506610832282437</v>
      </c>
      <c r="K29" s="113">
        <f t="shared" si="6"/>
        <v>1.3506610832282437</v>
      </c>
      <c r="L29" s="113">
        <f t="shared" si="6"/>
        <v>12.155949749054194</v>
      </c>
      <c r="M29" s="113">
        <f t="shared" si="6"/>
        <v>294.44411614375719</v>
      </c>
      <c r="N29" s="113">
        <f t="shared" si="6"/>
        <v>17.759630447008519</v>
      </c>
      <c r="O29" s="113">
        <f t="shared" si="6"/>
        <v>23.529165511227777</v>
      </c>
      <c r="P29" s="113">
        <f t="shared" si="6"/>
        <v>0</v>
      </c>
      <c r="Q29" s="113">
        <f t="shared" si="6"/>
        <v>23.529165511227777</v>
      </c>
      <c r="R29" s="189">
        <f>SUM(M29,N29,Q29)</f>
        <v>335.73291210199352</v>
      </c>
      <c r="S29" s="113">
        <f t="shared" si="6"/>
        <v>1711.2557485925402</v>
      </c>
      <c r="T29" s="113">
        <f t="shared" si="6"/>
        <v>46.065496005138002</v>
      </c>
      <c r="U29" s="114">
        <f>SUM(R29:T30)</f>
        <v>2093.0541566996717</v>
      </c>
    </row>
    <row r="30" spans="2:21" s="4" customFormat="1" ht="24" customHeight="1" x14ac:dyDescent="0.25">
      <c r="B30" s="91"/>
      <c r="C30" s="89"/>
      <c r="D30" s="97"/>
      <c r="E30" s="49" t="s">
        <v>24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89"/>
      <c r="S30" s="113"/>
      <c r="T30" s="113"/>
      <c r="U30" s="114"/>
    </row>
    <row r="31" spans="2:21" s="4" customFormat="1" ht="24" customHeight="1" x14ac:dyDescent="0.25">
      <c r="B31" s="91">
        <v>12</v>
      </c>
      <c r="C31" s="87" t="s">
        <v>30</v>
      </c>
      <c r="D31" s="88"/>
      <c r="E31" s="125" t="s">
        <v>31</v>
      </c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</row>
    <row r="32" spans="2:21" s="4" customFormat="1" ht="24" customHeight="1" thickBot="1" x14ac:dyDescent="0.3">
      <c r="B32" s="122"/>
      <c r="C32" s="123"/>
      <c r="D32" s="124"/>
      <c r="E32" s="126"/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2"/>
    </row>
    <row r="33" spans="2:21" s="4" customFormat="1" ht="24" customHeight="1" x14ac:dyDescent="0.25">
      <c r="B33" s="115">
        <v>13</v>
      </c>
      <c r="C33" s="116" t="s">
        <v>32</v>
      </c>
      <c r="D33" s="117"/>
      <c r="E33" s="19" t="s">
        <v>46</v>
      </c>
      <c r="F33" s="118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8"/>
      <c r="T33" s="118"/>
      <c r="U33" s="120"/>
    </row>
    <row r="34" spans="2:21" s="4" customFormat="1" ht="24" customHeight="1" x14ac:dyDescent="0.25">
      <c r="B34" s="91"/>
      <c r="C34" s="89"/>
      <c r="D34" s="90"/>
      <c r="E34" s="13" t="s">
        <v>22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21"/>
    </row>
    <row r="35" spans="2:21" s="4" customFormat="1" ht="24" customHeight="1" x14ac:dyDescent="0.25">
      <c r="B35" s="91">
        <v>14</v>
      </c>
      <c r="C35" s="87" t="s">
        <v>33</v>
      </c>
      <c r="D35" s="88"/>
      <c r="E35" s="13" t="s">
        <v>47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1"/>
    </row>
    <row r="36" spans="2:21" s="4" customFormat="1" ht="24" customHeight="1" thickBot="1" x14ac:dyDescent="0.3">
      <c r="B36" s="122"/>
      <c r="C36" s="123"/>
      <c r="D36" s="124"/>
      <c r="E36" s="21" t="s">
        <v>12</v>
      </c>
      <c r="F36" s="133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33"/>
      <c r="T36" s="133"/>
      <c r="U36" s="155"/>
    </row>
    <row r="37" spans="2:21" s="4" customFormat="1" ht="24" customHeight="1" x14ac:dyDescent="0.25">
      <c r="B37" s="115">
        <v>15</v>
      </c>
      <c r="C37" s="116" t="s">
        <v>34</v>
      </c>
      <c r="D37" s="117"/>
      <c r="E37" s="19" t="s">
        <v>48</v>
      </c>
      <c r="F37" s="13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20"/>
    </row>
    <row r="38" spans="2:21" s="4" customFormat="1" ht="24" customHeight="1" x14ac:dyDescent="0.25">
      <c r="B38" s="91"/>
      <c r="C38" s="89"/>
      <c r="D38" s="90"/>
      <c r="E38" s="13" t="s">
        <v>22</v>
      </c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9"/>
      <c r="U38" s="121"/>
    </row>
    <row r="39" spans="2:21" s="4" customFormat="1" ht="24" customHeight="1" x14ac:dyDescent="0.25">
      <c r="B39" s="91">
        <v>16</v>
      </c>
      <c r="C39" s="87" t="s">
        <v>35</v>
      </c>
      <c r="D39" s="88"/>
      <c r="E39" s="13" t="s">
        <v>49</v>
      </c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63"/>
      <c r="U39" s="121"/>
    </row>
    <row r="40" spans="2:21" s="4" customFormat="1" ht="24" customHeight="1" thickBot="1" x14ac:dyDescent="0.3">
      <c r="B40" s="122"/>
      <c r="C40" s="123"/>
      <c r="D40" s="124"/>
      <c r="E40" s="21" t="s">
        <v>36</v>
      </c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64"/>
      <c r="U40" s="155"/>
    </row>
    <row r="41" spans="2:21" s="4" customFormat="1" ht="24" customHeight="1" x14ac:dyDescent="0.25">
      <c r="B41" s="156">
        <v>17</v>
      </c>
      <c r="C41" s="157" t="s">
        <v>37</v>
      </c>
      <c r="D41" s="158"/>
      <c r="E41" s="49" t="s">
        <v>50</v>
      </c>
      <c r="F41" s="134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6"/>
      <c r="U41" s="159"/>
    </row>
    <row r="42" spans="2:21" s="4" customFormat="1" ht="24" customHeight="1" x14ac:dyDescent="0.25">
      <c r="B42" s="91"/>
      <c r="C42" s="89"/>
      <c r="D42" s="90"/>
      <c r="E42" s="13" t="s">
        <v>22</v>
      </c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21"/>
    </row>
    <row r="43" spans="2:21" s="4" customFormat="1" ht="24" customHeight="1" x14ac:dyDescent="0.25">
      <c r="B43" s="91">
        <v>18</v>
      </c>
      <c r="C43" s="87" t="s">
        <v>38</v>
      </c>
      <c r="D43" s="88"/>
      <c r="E43" s="13" t="s">
        <v>51</v>
      </c>
      <c r="F43" s="127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63"/>
      <c r="U43" s="121"/>
    </row>
    <row r="44" spans="2:21" s="4" customFormat="1" ht="24" customHeight="1" thickBot="1" x14ac:dyDescent="0.3">
      <c r="B44" s="122"/>
      <c r="C44" s="123"/>
      <c r="D44" s="124"/>
      <c r="E44" s="21" t="s">
        <v>36</v>
      </c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64"/>
      <c r="U44" s="155"/>
    </row>
    <row r="45" spans="2:21" s="4" customFormat="1" ht="15" customHeight="1" x14ac:dyDescent="0.25">
      <c r="B45" s="140" t="s">
        <v>5</v>
      </c>
      <c r="C45" s="141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</row>
    <row r="46" spans="2:21" s="4" customFormat="1" ht="48" customHeight="1" thickBot="1" x14ac:dyDescent="0.3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2019-10-01T09:23:34Z</cp:lastPrinted>
  <dcterms:created xsi:type="dcterms:W3CDTF">2019-09-10T08:33:34Z</dcterms:created>
  <dcterms:modified xsi:type="dcterms:W3CDTF">2019-10-31T12:06:25Z</dcterms:modified>
</cp:coreProperties>
</file>