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M19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R14" i="4" s="1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R14" i="3" s="1"/>
  <c r="U14" i="3" s="1"/>
  <c r="M19" i="3" l="1"/>
  <c r="R19" i="3" s="1"/>
  <c r="U19" i="3" s="1"/>
  <c r="R19" i="4"/>
  <c r="U19" i="4" s="1"/>
  <c r="M24" i="4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M19" i="2" s="1"/>
  <c r="M24" i="3" l="1"/>
  <c r="R24" i="3" s="1"/>
  <c r="U24" i="3" s="1"/>
  <c r="R24" i="4"/>
  <c r="U24" i="4" s="1"/>
  <c r="M29" i="4"/>
  <c r="R29" i="4" s="1"/>
  <c r="U29" i="4" s="1"/>
  <c r="M29" i="3"/>
  <c r="R29" i="3" s="1"/>
  <c r="U29" i="3" s="1"/>
  <c r="M24" i="2"/>
  <c r="R19" i="2"/>
  <c r="U19" i="2" s="1"/>
  <c r="R14" i="2"/>
  <c r="U14" i="2" s="1"/>
  <c r="M16" i="1"/>
  <c r="L16" i="1"/>
  <c r="K16" i="1"/>
  <c r="J16" i="1"/>
  <c r="I16" i="1"/>
  <c r="H16" i="1"/>
  <c r="G16" i="1"/>
  <c r="F16" i="1"/>
  <c r="S16" i="1"/>
  <c r="M29" i="2" l="1"/>
  <c r="R29" i="2" s="1"/>
  <c r="U29" i="2" s="1"/>
  <c r="R24" i="2"/>
  <c r="U24" i="2" s="1"/>
  <c r="N16" i="1"/>
  <c r="Q27" i="1" l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<sst xmlns="http://schemas.openxmlformats.org/spreadsheetml/2006/main" count="368" uniqueCount="81">
  <si>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</si>
  <si>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</si>
  <si>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</si>
  <si>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</si>
  <si>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</si>
  <si>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</si>
  <si>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</si>
  <si>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</si>
  <si>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</si>
  <si>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</si>
  <si>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</si>
  <si>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</si>
  <si>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</si>
  <si>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</si>
  <si>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</si>
  <si>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</si>
  <si>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</si>
  <si>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</si>
  <si>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</si>
  <si>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</si>
  <si>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</si>
  <si>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</si>
  <si>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</si>
  <si>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</si>
  <si>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</si>
  <si>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</si>
  <si>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</si>
  <si>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</si>
  <si>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</si>
  <si>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</si>
  <si>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</si>
  <si>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</si>
  <si>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</si>
  <si>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</si>
  <si>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</si>
  <si>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</si>
  <si>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</si>
  <si>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</si>
  <si>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</si>
  <si>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</si>
  <si>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</si>
  <si>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</si>
  <si>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</si>
  <si>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</si>
  <si>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</si>
  <si>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</si>
  <si>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</si>
  <si>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</si>
  <si>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</si>
  <si>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</si>
  <si>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</si>
  <si>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</si>
  <si>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</si>
  <si>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</si>
  <si>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</si>
  <si>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</si>
  <si>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</si>
  <si>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</si>
  <si>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</si>
  <si>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</si>
  <si>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</si>
  <si>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</si>
  <si>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</si>
  <si>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</si>
  <si>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</si>
  <si>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</si>
  <si>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</si>
  <si>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</si>
  <si>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</si>
  <si>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</si>
  <si>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</si>
  <si>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</si>
  <si>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</si>
  <si>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</si>
  <si>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II-S</t>
  </si>
  <si>
    <t>III/1399</t>
  </si>
  <si>
    <t>2-1690</t>
  </si>
  <si>
    <t>Smíšený (odhad)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</si>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</sst>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5" t="s">
        <v>80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168"/>
    </row>
    <row r="3" spans="2:21" s="3" customFormat="1" ht="24" customHeight="1" thickBot="1" x14ac:dyDescent="0.3">
      <c r="B3" s="110" t="s">
        <v>0</v>
      </c>
      <c r="C3" s="73"/>
      <c r="D3" s="115" t="s">
        <v>75</v>
      </c>
      <c r="E3" s="116"/>
      <c r="F3" s="71" t="s">
        <v>13</v>
      </c>
      <c r="G3" s="72"/>
      <c r="H3" s="72"/>
      <c r="I3" s="73"/>
      <c r="J3" s="80" t="s">
        <v>76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7">
        <v>43714</v>
      </c>
      <c r="E4" s="118"/>
      <c r="F4" s="74" t="s">
        <v>14</v>
      </c>
      <c r="G4" s="75"/>
      <c r="H4" s="75"/>
      <c r="I4" s="76"/>
      <c r="J4" s="83" t="s">
        <v>64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72" t="s">
        <v>63</v>
      </c>
      <c r="E5" s="173"/>
      <c r="F5" s="77" t="s">
        <v>15</v>
      </c>
      <c r="G5" s="78"/>
      <c r="H5" s="78"/>
      <c r="I5" s="79"/>
      <c r="J5" s="86" t="s">
        <v>65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9" t="s">
        <v>66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71"/>
    </row>
    <row r="7" spans="2:21" s="3" customFormat="1" ht="24" customHeight="1" thickBot="1" x14ac:dyDescent="0.3">
      <c r="B7" s="11" t="s">
        <v>4</v>
      </c>
      <c r="C7" s="12"/>
      <c r="D7" s="174"/>
      <c r="E7" s="175"/>
      <c r="F7" s="71" t="s">
        <v>16</v>
      </c>
      <c r="G7" s="72"/>
      <c r="H7" s="72"/>
      <c r="I7" s="73"/>
      <c r="J7" s="89">
        <v>43724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18">
        <v>1</v>
      </c>
      <c r="C8" s="182" t="s">
        <v>6</v>
      </c>
      <c r="D8" s="183"/>
      <c r="E8" s="184"/>
      <c r="F8" s="152" t="s">
        <v>73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154"/>
    </row>
    <row r="9" spans="2:21" s="3" customFormat="1" ht="24" customHeight="1" x14ac:dyDescent="0.25">
      <c r="B9" s="14">
        <v>2</v>
      </c>
      <c r="C9" s="108" t="s">
        <v>7</v>
      </c>
      <c r="D9" s="109"/>
      <c r="E9" s="13" t="s">
        <v>39</v>
      </c>
      <c r="F9" s="155" t="s">
        <v>71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157"/>
    </row>
    <row r="10" spans="2:21" s="3" customFormat="1" ht="24" customHeight="1" x14ac:dyDescent="0.25">
      <c r="B10" s="14">
        <v>3</v>
      </c>
      <c r="C10" s="108" t="s">
        <v>8</v>
      </c>
      <c r="D10" s="181"/>
      <c r="E10" s="109"/>
      <c r="F10" s="158" t="s">
        <v>77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160"/>
    </row>
    <row r="11" spans="2:21" s="3" customFormat="1" ht="24" customHeight="1" thickBot="1" x14ac:dyDescent="0.3">
      <c r="B11" s="20">
        <v>4</v>
      </c>
      <c r="C11" s="178" t="s">
        <v>9</v>
      </c>
      <c r="D11" s="179"/>
      <c r="E11" s="180"/>
      <c r="F11" s="161" t="s">
        <v>74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  <c r="U11" s="163"/>
    </row>
    <row r="12" spans="2:21" s="3" customFormat="1" ht="18" customHeight="1" x14ac:dyDescent="0.25">
      <c r="B12" s="111"/>
      <c r="C12" s="66"/>
      <c r="D12" s="66"/>
      <c r="E12" s="67"/>
      <c r="F12" s="134" t="s">
        <v>19</v>
      </c>
      <c r="G12" s="135"/>
      <c r="H12" s="135"/>
      <c r="I12" s="135"/>
      <c r="J12" s="135"/>
      <c r="K12" s="135"/>
      <c r="L12" s="136"/>
      <c r="M12" s="29" t="s">
        <v>19</v>
      </c>
      <c r="N12" s="19" t="s">
        <v>21</v>
      </c>
      <c r="O12" s="134" t="s">
        <v>20</v>
      </c>
      <c r="P12" s="136"/>
      <c r="Q12" s="30" t="s">
        <v>20</v>
      </c>
      <c r="R12" s="28" t="s">
        <v>61</v>
      </c>
      <c r="S12" s="99" t="s">
        <v>17</v>
      </c>
      <c r="T12" s="99" t="s">
        <v>18</v>
      </c>
      <c r="U12" s="185" t="s">
        <v>72</v>
      </c>
    </row>
    <row r="13" spans="2:21" s="3" customFormat="1" ht="18" customHeight="1" x14ac:dyDescent="0.25">
      <c r="B13" s="112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0"/>
      <c r="T13" s="100"/>
      <c r="U13" s="186"/>
    </row>
    <row r="14" spans="2:21" s="4" customFormat="1" ht="24" customHeight="1" x14ac:dyDescent="0.25">
      <c r="B14" s="121">
        <v>5</v>
      </c>
      <c r="C14" s="123" t="s">
        <v>10</v>
      </c>
      <c r="D14" s="124"/>
      <c r="E14" s="15" t="s">
        <v>40</v>
      </c>
      <c r="F14" s="90">
        <v>29</v>
      </c>
      <c r="G14" s="90">
        <v>15</v>
      </c>
      <c r="H14" s="90">
        <v>0</v>
      </c>
      <c r="I14" s="90">
        <v>1</v>
      </c>
      <c r="J14" s="90">
        <v>3</v>
      </c>
      <c r="K14" s="90">
        <v>1</v>
      </c>
      <c r="L14" s="90">
        <v>14</v>
      </c>
      <c r="M14" s="90">
        <f>SUM(F14:L15)</f>
        <v>63</v>
      </c>
      <c r="N14" s="90">
        <v>0</v>
      </c>
      <c r="O14" s="90">
        <v>7</v>
      </c>
      <c r="P14" s="90">
        <v>0</v>
      </c>
      <c r="Q14" s="90">
        <f>SUM(O14:P15)</f>
        <v>7</v>
      </c>
      <c r="R14" s="90">
        <f>SUM(M14,N14,Q14)</f>
        <v>70</v>
      </c>
      <c r="S14" s="176">
        <v>495</v>
      </c>
      <c r="T14" s="90">
        <v>13</v>
      </c>
      <c r="U14" s="177">
        <f>SUM(R14:T15)</f>
        <v>578</v>
      </c>
    </row>
    <row r="15" spans="2:21" s="4" customFormat="1" ht="24" customHeight="1" x14ac:dyDescent="0.25">
      <c r="B15" s="121"/>
      <c r="C15" s="130"/>
      <c r="D15" s="131"/>
      <c r="E15" s="26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6"/>
      <c r="T15" s="90"/>
      <c r="U15" s="177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7.21+7.96+8.1+7.99+7.73+7.4+6.71+5.68</f>
        <v>58.779999999999994</v>
      </c>
      <c r="G16" s="32">
        <f t="shared" ref="G16:M16" si="0">7.21+7.96+8.1+7.99+7.73+7.4+6.71+5.68</f>
        <v>58.779999999999994</v>
      </c>
      <c r="H16" s="32">
        <f t="shared" si="0"/>
        <v>58.779999999999994</v>
      </c>
      <c r="I16" s="32">
        <f t="shared" si="0"/>
        <v>58.779999999999994</v>
      </c>
      <c r="J16" s="32">
        <f t="shared" si="0"/>
        <v>58.779999999999994</v>
      </c>
      <c r="K16" s="32">
        <f t="shared" si="0"/>
        <v>58.779999999999994</v>
      </c>
      <c r="L16" s="32">
        <f t="shared" si="0"/>
        <v>58.779999999999994</v>
      </c>
      <c r="M16" s="32">
        <f t="shared" si="0"/>
        <v>58.779999999999994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6.55+6.37+6.09+5.93+6.41+8.03+8.82+8.17</f>
        <v>56.37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121">
        <v>6</v>
      </c>
      <c r="C17" s="123" t="s">
        <v>11</v>
      </c>
      <c r="D17" s="146"/>
      <c r="E17" s="16" t="s">
        <v>41</v>
      </c>
      <c r="F17" s="102">
        <f t="shared" ref="F17:Q17" si="1">100/F16</f>
        <v>1.7012589316093911</v>
      </c>
      <c r="G17" s="102">
        <f t="shared" si="1"/>
        <v>1.7012589316093911</v>
      </c>
      <c r="H17" s="102">
        <f t="shared" si="1"/>
        <v>1.7012589316093911</v>
      </c>
      <c r="I17" s="102">
        <f t="shared" si="1"/>
        <v>1.7012589316093911</v>
      </c>
      <c r="J17" s="102">
        <f t="shared" si="1"/>
        <v>1.7012589316093911</v>
      </c>
      <c r="K17" s="102">
        <f t="shared" si="1"/>
        <v>1.7012589316093911</v>
      </c>
      <c r="L17" s="102">
        <f t="shared" si="1"/>
        <v>1.7012589316093911</v>
      </c>
      <c r="M17" s="102">
        <f t="shared" si="1"/>
        <v>1.7012589316093911</v>
      </c>
      <c r="N17" s="102">
        <f t="shared" si="1"/>
        <v>1.8814675446848539</v>
      </c>
      <c r="O17" s="102">
        <f t="shared" si="1"/>
        <v>1.893939393939394</v>
      </c>
      <c r="P17" s="102">
        <f t="shared" si="1"/>
        <v>1.893939393939394</v>
      </c>
      <c r="Q17" s="102">
        <f t="shared" si="1"/>
        <v>1.893939393939394</v>
      </c>
      <c r="R17" s="91"/>
      <c r="S17" s="102">
        <f>100/S16</f>
        <v>1.7739932588256166</v>
      </c>
      <c r="T17" s="102">
        <f>100/T16</f>
        <v>1.7940437746681019</v>
      </c>
      <c r="U17" s="164"/>
    </row>
    <row r="18" spans="2:21" s="4" customFormat="1" ht="24" customHeight="1" x14ac:dyDescent="0.25">
      <c r="B18" s="121"/>
      <c r="C18" s="130"/>
      <c r="D18" s="147"/>
      <c r="E18" s="24" t="s">
        <v>22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91"/>
      <c r="S18" s="102"/>
      <c r="T18" s="102"/>
      <c r="U18" s="164"/>
    </row>
    <row r="19" spans="2:21" s="4" customFormat="1" ht="24" customHeight="1" x14ac:dyDescent="0.25">
      <c r="B19" s="121">
        <v>7</v>
      </c>
      <c r="C19" s="123" t="s">
        <v>23</v>
      </c>
      <c r="D19" s="146"/>
      <c r="E19" s="15" t="s">
        <v>42</v>
      </c>
      <c r="F19" s="101">
        <f t="shared" ref="F19:P19" si="2">F14*F17</f>
        <v>49.336509016672345</v>
      </c>
      <c r="G19" s="101">
        <f t="shared" si="2"/>
        <v>25.518883974140866</v>
      </c>
      <c r="H19" s="101">
        <f t="shared" si="2"/>
        <v>0</v>
      </c>
      <c r="I19" s="101">
        <f t="shared" si="2"/>
        <v>1.7012589316093911</v>
      </c>
      <c r="J19" s="101">
        <f t="shared" si="2"/>
        <v>5.1037767948281729</v>
      </c>
      <c r="K19" s="101">
        <f t="shared" si="2"/>
        <v>1.7012589316093911</v>
      </c>
      <c r="L19" s="101">
        <f t="shared" si="2"/>
        <v>23.817625042531475</v>
      </c>
      <c r="M19" s="101">
        <f t="shared" ref="M19" si="3">M14*M17</f>
        <v>107.17931269139164</v>
      </c>
      <c r="N19" s="101">
        <f t="shared" si="2"/>
        <v>0</v>
      </c>
      <c r="O19" s="101">
        <f t="shared" si="2"/>
        <v>13.257575757575758</v>
      </c>
      <c r="P19" s="101">
        <f t="shared" si="2"/>
        <v>0</v>
      </c>
      <c r="Q19" s="101">
        <f t="shared" ref="Q19" si="4">Q14*Q17</f>
        <v>13.257575757575758</v>
      </c>
      <c r="R19" s="92">
        <f>SUM(M19,N19,Q19)</f>
        <v>120.43688844896741</v>
      </c>
      <c r="S19" s="101">
        <f>S14*S17</f>
        <v>878.1266631186802</v>
      </c>
      <c r="T19" s="101">
        <f>T14*T17</f>
        <v>23.322569070685326</v>
      </c>
      <c r="U19" s="150">
        <f>SUM(R19:T20)</f>
        <v>1021.886120638333</v>
      </c>
    </row>
    <row r="20" spans="2:21" s="4" customFormat="1" ht="24" customHeight="1" x14ac:dyDescent="0.25">
      <c r="B20" s="121"/>
      <c r="C20" s="130"/>
      <c r="D20" s="147"/>
      <c r="E20" s="26" t="s">
        <v>24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92"/>
      <c r="S20" s="101"/>
      <c r="T20" s="101"/>
      <c r="U20" s="150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129.19999999999999</v>
      </c>
      <c r="G21" s="31">
        <v>129.19999999999999</v>
      </c>
      <c r="H21" s="31">
        <v>129.19999999999999</v>
      </c>
      <c r="I21" s="31">
        <v>129.19999999999999</v>
      </c>
      <c r="J21" s="31">
        <v>129.19999999999999</v>
      </c>
      <c r="K21" s="31">
        <v>129.19999999999999</v>
      </c>
      <c r="L21" s="31">
        <v>129.19999999999999</v>
      </c>
      <c r="M21" s="31">
        <v>129.19999999999999</v>
      </c>
      <c r="N21" s="31">
        <v>129.1</v>
      </c>
      <c r="O21" s="31">
        <v>124.8</v>
      </c>
      <c r="P21" s="31">
        <v>124.8</v>
      </c>
      <c r="Q21" s="31">
        <v>124.8</v>
      </c>
      <c r="R21" s="31"/>
      <c r="S21" s="31">
        <v>118.9</v>
      </c>
      <c r="T21" s="31">
        <v>106.7</v>
      </c>
      <c r="U21" s="34"/>
    </row>
    <row r="22" spans="2:21" s="4" customFormat="1" ht="24" customHeight="1" x14ac:dyDescent="0.25">
      <c r="B22" s="121">
        <v>8</v>
      </c>
      <c r="C22" s="123" t="s">
        <v>25</v>
      </c>
      <c r="D22" s="146"/>
      <c r="E22" s="16" t="s">
        <v>43</v>
      </c>
      <c r="F22" s="95">
        <f>100/F21</f>
        <v>0.77399380804953566</v>
      </c>
      <c r="G22" s="95">
        <f>100/G21</f>
        <v>0.77399380804953566</v>
      </c>
      <c r="H22" s="95">
        <f t="shared" ref="H22:T22" si="5">100/H21</f>
        <v>0.77399380804953566</v>
      </c>
      <c r="I22" s="95">
        <f t="shared" si="5"/>
        <v>0.77399380804953566</v>
      </c>
      <c r="J22" s="95">
        <f t="shared" si="5"/>
        <v>0.77399380804953566</v>
      </c>
      <c r="K22" s="95">
        <f t="shared" si="5"/>
        <v>0.77399380804953566</v>
      </c>
      <c r="L22" s="95">
        <f t="shared" si="5"/>
        <v>0.77399380804953566</v>
      </c>
      <c r="M22" s="95">
        <f t="shared" si="5"/>
        <v>0.77399380804953566</v>
      </c>
      <c r="N22" s="95">
        <f t="shared" si="5"/>
        <v>0.77459333849728895</v>
      </c>
      <c r="O22" s="95">
        <f t="shared" si="5"/>
        <v>0.80128205128205132</v>
      </c>
      <c r="P22" s="95">
        <f t="shared" si="5"/>
        <v>0.80128205128205132</v>
      </c>
      <c r="Q22" s="95">
        <f t="shared" si="5"/>
        <v>0.80128205128205132</v>
      </c>
      <c r="R22" s="93"/>
      <c r="S22" s="95">
        <f t="shared" si="5"/>
        <v>0.84104289318755254</v>
      </c>
      <c r="T22" s="95">
        <f t="shared" si="5"/>
        <v>0.93720712277413309</v>
      </c>
      <c r="U22" s="151"/>
    </row>
    <row r="23" spans="2:21" s="4" customFormat="1" ht="24" customHeight="1" x14ac:dyDescent="0.25">
      <c r="B23" s="121"/>
      <c r="C23" s="130"/>
      <c r="D23" s="147"/>
      <c r="E23" s="26" t="s">
        <v>22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3"/>
      <c r="S23" s="95"/>
      <c r="T23" s="95"/>
      <c r="U23" s="151"/>
    </row>
    <row r="24" spans="2:21" s="4" customFormat="1" ht="24" customHeight="1" x14ac:dyDescent="0.25">
      <c r="B24" s="121">
        <v>9</v>
      </c>
      <c r="C24" s="123" t="s">
        <v>26</v>
      </c>
      <c r="D24" s="146"/>
      <c r="E24" s="15" t="s">
        <v>44</v>
      </c>
      <c r="F24" s="58">
        <f>F19*F22</f>
        <v>38.186152489684481</v>
      </c>
      <c r="G24" s="58">
        <f>G19*G22</f>
        <v>19.751458184319556</v>
      </c>
      <c r="H24" s="58">
        <f t="shared" ref="H24:T24" si="6">H19*H22</f>
        <v>0</v>
      </c>
      <c r="I24" s="58">
        <f t="shared" si="6"/>
        <v>1.3167638789546372</v>
      </c>
      <c r="J24" s="58">
        <f t="shared" si="6"/>
        <v>3.9502916368639114</v>
      </c>
      <c r="K24" s="58">
        <f t="shared" si="6"/>
        <v>1.3167638789546372</v>
      </c>
      <c r="L24" s="58">
        <f t="shared" si="6"/>
        <v>18.434694305364921</v>
      </c>
      <c r="M24" s="58">
        <f t="shared" ref="M24" si="7">M19*M22</f>
        <v>82.956124374142149</v>
      </c>
      <c r="N24" s="58">
        <f t="shared" si="6"/>
        <v>0</v>
      </c>
      <c r="O24" s="58">
        <f t="shared" si="6"/>
        <v>10.623057498057499</v>
      </c>
      <c r="P24" s="58">
        <f t="shared" si="6"/>
        <v>0</v>
      </c>
      <c r="Q24" s="58">
        <f t="shared" ref="Q24" si="8">Q19*Q22</f>
        <v>10.623057498057499</v>
      </c>
      <c r="R24" s="94">
        <f>SUM(M24,N24,Q24)</f>
        <v>93.579181872199655</v>
      </c>
      <c r="S24" s="58">
        <f t="shared" si="6"/>
        <v>738.54218933446612</v>
      </c>
      <c r="T24" s="58">
        <f t="shared" si="6"/>
        <v>21.85807785443798</v>
      </c>
      <c r="U24" s="149">
        <f>SUM(R24:T25)</f>
        <v>853.97944906110376</v>
      </c>
    </row>
    <row r="25" spans="2:21" s="4" customFormat="1" ht="24" customHeight="1" x14ac:dyDescent="0.25">
      <c r="B25" s="121"/>
      <c r="C25" s="130"/>
      <c r="D25" s="147"/>
      <c r="E25" s="2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94"/>
      <c r="S25" s="58"/>
      <c r="T25" s="58"/>
      <c r="U25" s="149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106.7</v>
      </c>
      <c r="T26" s="32">
        <v>149</v>
      </c>
      <c r="U26" s="33"/>
    </row>
    <row r="27" spans="2:21" s="4" customFormat="1" ht="24" customHeight="1" x14ac:dyDescent="0.25">
      <c r="B27" s="121">
        <v>10</v>
      </c>
      <c r="C27" s="123" t="s">
        <v>27</v>
      </c>
      <c r="D27" s="146"/>
      <c r="E27" s="15" t="s">
        <v>45</v>
      </c>
      <c r="F27" s="95">
        <f>100/F26</f>
        <v>0.89605734767025091</v>
      </c>
      <c r="G27" s="95">
        <f t="shared" ref="G27:T27" si="9">100/G26</f>
        <v>0.89605734767025091</v>
      </c>
      <c r="H27" s="95">
        <f t="shared" si="9"/>
        <v>0.89605734767025091</v>
      </c>
      <c r="I27" s="95">
        <f t="shared" si="9"/>
        <v>0.89605734767025091</v>
      </c>
      <c r="J27" s="95">
        <f t="shared" si="9"/>
        <v>0.89605734767025091</v>
      </c>
      <c r="K27" s="95">
        <f t="shared" si="9"/>
        <v>0.89605734767025091</v>
      </c>
      <c r="L27" s="95">
        <f t="shared" si="9"/>
        <v>0.89605734767025091</v>
      </c>
      <c r="M27" s="95">
        <f t="shared" si="9"/>
        <v>0.89605734767025091</v>
      </c>
      <c r="N27" s="95">
        <f t="shared" si="9"/>
        <v>0.90171325518485113</v>
      </c>
      <c r="O27" s="95">
        <f t="shared" si="9"/>
        <v>0.91074681238615662</v>
      </c>
      <c r="P27" s="95">
        <f t="shared" si="9"/>
        <v>0.91074681238615662</v>
      </c>
      <c r="Q27" s="95">
        <f t="shared" si="9"/>
        <v>0.91074681238615662</v>
      </c>
      <c r="R27" s="95"/>
      <c r="S27" s="95">
        <f t="shared" si="9"/>
        <v>0.93720712277413309</v>
      </c>
      <c r="T27" s="95">
        <f t="shared" si="9"/>
        <v>0.67114093959731547</v>
      </c>
      <c r="U27" s="151"/>
    </row>
    <row r="28" spans="2:21" s="4" customFormat="1" ht="24" customHeight="1" x14ac:dyDescent="0.25">
      <c r="B28" s="121"/>
      <c r="C28" s="130"/>
      <c r="D28" s="147"/>
      <c r="E28" s="26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1"/>
    </row>
    <row r="29" spans="2:21" s="4" customFormat="1" ht="24" customHeight="1" x14ac:dyDescent="0.25">
      <c r="B29" s="121">
        <v>11</v>
      </c>
      <c r="C29" s="123" t="s">
        <v>28</v>
      </c>
      <c r="D29" s="146"/>
      <c r="E29" s="15" t="s">
        <v>29</v>
      </c>
      <c r="F29" s="98">
        <f>F24*F27</f>
        <v>34.216982517638428</v>
      </c>
      <c r="G29" s="98">
        <f t="shared" ref="G29:T29" si="10">G24*G27</f>
        <v>17.698439233261251</v>
      </c>
      <c r="H29" s="98">
        <f t="shared" si="10"/>
        <v>0</v>
      </c>
      <c r="I29" s="98">
        <f t="shared" si="10"/>
        <v>1.1798959488840834</v>
      </c>
      <c r="J29" s="98">
        <f t="shared" si="10"/>
        <v>3.5396878466522503</v>
      </c>
      <c r="K29" s="98">
        <f t="shared" si="10"/>
        <v>1.1798959488840834</v>
      </c>
      <c r="L29" s="98">
        <f t="shared" si="10"/>
        <v>16.51854328437717</v>
      </c>
      <c r="M29" s="98">
        <f t="shared" ref="M29" si="11">M24*M27</f>
        <v>74.333444779697274</v>
      </c>
      <c r="N29" s="98">
        <f t="shared" si="10"/>
        <v>0</v>
      </c>
      <c r="O29" s="98">
        <f t="shared" si="10"/>
        <v>9.6749157541507262</v>
      </c>
      <c r="P29" s="98">
        <f t="shared" si="10"/>
        <v>0</v>
      </c>
      <c r="Q29" s="98">
        <f t="shared" ref="Q29" si="12">Q24*Q27</f>
        <v>9.6749157541507262</v>
      </c>
      <c r="R29" s="96">
        <f>SUM(M29,N29,Q29)</f>
        <v>84.008360533848006</v>
      </c>
      <c r="S29" s="98">
        <f t="shared" si="10"/>
        <v>692.16700031346409</v>
      </c>
      <c r="T29" s="98">
        <f t="shared" si="10"/>
        <v>14.669850909018779</v>
      </c>
      <c r="U29" s="148">
        <f>SUM(R29:T30)</f>
        <v>790.84521175633085</v>
      </c>
    </row>
    <row r="30" spans="2:21" s="4" customFormat="1" ht="24" customHeight="1" x14ac:dyDescent="0.25">
      <c r="B30" s="121"/>
      <c r="C30" s="130"/>
      <c r="D30" s="147"/>
      <c r="E30" s="26" t="s">
        <v>24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6"/>
      <c r="S30" s="98"/>
      <c r="T30" s="98"/>
      <c r="U30" s="148"/>
    </row>
    <row r="31" spans="2:21" s="4" customFormat="1" ht="24" customHeight="1" x14ac:dyDescent="0.25">
      <c r="B31" s="121">
        <v>12</v>
      </c>
      <c r="C31" s="123" t="s">
        <v>30</v>
      </c>
      <c r="D31" s="124"/>
      <c r="E31" s="142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4"/>
    </row>
    <row r="32" spans="2:21" s="4" customFormat="1" ht="24" customHeight="1" thickBot="1" x14ac:dyDescent="0.3">
      <c r="B32" s="122"/>
      <c r="C32" s="125"/>
      <c r="D32" s="126"/>
      <c r="E32" s="143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5"/>
    </row>
    <row r="33" spans="2:21" s="4" customFormat="1" ht="24" customHeight="1" x14ac:dyDescent="0.25">
      <c r="B33" s="137">
        <v>13</v>
      </c>
      <c r="C33" s="138" t="s">
        <v>32</v>
      </c>
      <c r="D33" s="139"/>
      <c r="E33" s="19" t="s">
        <v>46</v>
      </c>
      <c r="F33" s="141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1"/>
      <c r="T33" s="141"/>
      <c r="U33" s="140"/>
    </row>
    <row r="34" spans="2:21" s="4" customFormat="1" ht="24" customHeight="1" x14ac:dyDescent="0.25">
      <c r="B34" s="121"/>
      <c r="C34" s="130"/>
      <c r="D34" s="131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19"/>
    </row>
    <row r="35" spans="2:21" s="4" customFormat="1" ht="24" customHeight="1" x14ac:dyDescent="0.25">
      <c r="B35" s="121">
        <v>14</v>
      </c>
      <c r="C35" s="123" t="s">
        <v>33</v>
      </c>
      <c r="D35" s="124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19"/>
    </row>
    <row r="36" spans="2:21" s="4" customFormat="1" ht="24" customHeight="1" thickBot="1" x14ac:dyDescent="0.3">
      <c r="B36" s="122"/>
      <c r="C36" s="125"/>
      <c r="D36" s="126"/>
      <c r="E36" s="21" t="s">
        <v>12</v>
      </c>
      <c r="F36" s="133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3"/>
      <c r="T36" s="133"/>
      <c r="U36" s="120"/>
    </row>
    <row r="37" spans="2:21" s="4" customFormat="1" ht="24" customHeight="1" x14ac:dyDescent="0.25">
      <c r="B37" s="137">
        <v>15</v>
      </c>
      <c r="C37" s="138" t="s">
        <v>34</v>
      </c>
      <c r="D37" s="139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40"/>
    </row>
    <row r="38" spans="2:21" s="4" customFormat="1" ht="24" customHeight="1" x14ac:dyDescent="0.25">
      <c r="B38" s="121"/>
      <c r="C38" s="130"/>
      <c r="D38" s="131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9"/>
    </row>
    <row r="39" spans="2:21" s="4" customFormat="1" ht="24" customHeight="1" x14ac:dyDescent="0.25">
      <c r="B39" s="121">
        <v>16</v>
      </c>
      <c r="C39" s="123" t="s">
        <v>35</v>
      </c>
      <c r="D39" s="124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9"/>
    </row>
    <row r="40" spans="2:21" s="4" customFormat="1" ht="24" customHeight="1" thickBot="1" x14ac:dyDescent="0.3">
      <c r="B40" s="122"/>
      <c r="C40" s="125"/>
      <c r="D40" s="126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20"/>
    </row>
    <row r="41" spans="2:21" s="4" customFormat="1" ht="24" customHeight="1" x14ac:dyDescent="0.25">
      <c r="B41" s="127">
        <v>17</v>
      </c>
      <c r="C41" s="128" t="s">
        <v>37</v>
      </c>
      <c r="D41" s="129"/>
      <c r="E41" s="17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2"/>
    </row>
    <row r="42" spans="2:21" s="4" customFormat="1" ht="24" customHeight="1" x14ac:dyDescent="0.25">
      <c r="B42" s="121"/>
      <c r="C42" s="130"/>
      <c r="D42" s="131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9"/>
    </row>
    <row r="43" spans="2:21" s="4" customFormat="1" ht="24" customHeight="1" x14ac:dyDescent="0.25">
      <c r="B43" s="121">
        <v>18</v>
      </c>
      <c r="C43" s="123" t="s">
        <v>38</v>
      </c>
      <c r="D43" s="124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9"/>
    </row>
    <row r="44" spans="2:21" s="4" customFormat="1" ht="24" customHeight="1" thickBot="1" x14ac:dyDescent="0.3">
      <c r="B44" s="122"/>
      <c r="C44" s="125"/>
      <c r="D44" s="126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20"/>
    </row>
    <row r="45" spans="2:21" s="4" customFormat="1" ht="15" customHeight="1" x14ac:dyDescent="0.25">
      <c r="B45" s="103" t="s">
        <v>5</v>
      </c>
      <c r="C45" s="104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</row>
    <row r="46" spans="2:21" s="4" customFormat="1" ht="48" customHeight="1" thickBot="1" x14ac:dyDescent="0.3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5" t="s">
        <v>80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168"/>
    </row>
    <row r="3" spans="2:21" s="3" customFormat="1" ht="24" customHeight="1" thickBot="1" x14ac:dyDescent="0.3">
      <c r="B3" s="110" t="s">
        <v>0</v>
      </c>
      <c r="C3" s="73"/>
      <c r="D3" s="115" t="s">
        <v>75</v>
      </c>
      <c r="E3" s="116"/>
      <c r="F3" s="71" t="s">
        <v>13</v>
      </c>
      <c r="G3" s="72"/>
      <c r="H3" s="72"/>
      <c r="I3" s="73"/>
      <c r="J3" s="80" t="s">
        <v>76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7">
        <v>43724</v>
      </c>
      <c r="E4" s="118"/>
      <c r="F4" s="74" t="s">
        <v>14</v>
      </c>
      <c r="G4" s="75"/>
      <c r="H4" s="75"/>
      <c r="I4" s="76"/>
      <c r="J4" s="83" t="s">
        <v>78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72" t="s">
        <v>63</v>
      </c>
      <c r="E5" s="173"/>
      <c r="F5" s="77" t="s">
        <v>15</v>
      </c>
      <c r="G5" s="78"/>
      <c r="H5" s="78"/>
      <c r="I5" s="79"/>
      <c r="J5" s="86" t="s">
        <v>65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9" t="s">
        <v>66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71"/>
    </row>
    <row r="7" spans="2:21" s="3" customFormat="1" ht="24" customHeight="1" thickBot="1" x14ac:dyDescent="0.3">
      <c r="B7" s="11" t="s">
        <v>4</v>
      </c>
      <c r="C7" s="12"/>
      <c r="D7" s="174"/>
      <c r="E7" s="175"/>
      <c r="F7" s="71" t="s">
        <v>16</v>
      </c>
      <c r="G7" s="72"/>
      <c r="H7" s="72"/>
      <c r="I7" s="73"/>
      <c r="J7" s="89">
        <v>43738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37">
        <v>1</v>
      </c>
      <c r="C8" s="182" t="s">
        <v>6</v>
      </c>
      <c r="D8" s="183"/>
      <c r="E8" s="184"/>
      <c r="F8" s="152" t="s">
        <v>73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154"/>
    </row>
    <row r="9" spans="2:21" s="3" customFormat="1" ht="24" customHeight="1" x14ac:dyDescent="0.25">
      <c r="B9" s="35">
        <v>2</v>
      </c>
      <c r="C9" s="108" t="s">
        <v>7</v>
      </c>
      <c r="D9" s="109"/>
      <c r="E9" s="13" t="s">
        <v>39</v>
      </c>
      <c r="F9" s="155" t="s">
        <v>71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157"/>
    </row>
    <row r="10" spans="2:21" s="3" customFormat="1" ht="24" customHeight="1" x14ac:dyDescent="0.25">
      <c r="B10" s="35">
        <v>3</v>
      </c>
      <c r="C10" s="108" t="s">
        <v>8</v>
      </c>
      <c r="D10" s="181"/>
      <c r="E10" s="109"/>
      <c r="F10" s="158" t="s">
        <v>77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160"/>
    </row>
    <row r="11" spans="2:21" s="3" customFormat="1" ht="24" customHeight="1" thickBot="1" x14ac:dyDescent="0.3">
      <c r="B11" s="38">
        <v>4</v>
      </c>
      <c r="C11" s="178" t="s">
        <v>9</v>
      </c>
      <c r="D11" s="179"/>
      <c r="E11" s="180"/>
      <c r="F11" s="161" t="s">
        <v>74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  <c r="U11" s="163"/>
    </row>
    <row r="12" spans="2:21" s="3" customFormat="1" ht="18" customHeight="1" x14ac:dyDescent="0.25">
      <c r="B12" s="111"/>
      <c r="C12" s="66"/>
      <c r="D12" s="66"/>
      <c r="E12" s="67"/>
      <c r="F12" s="134" t="s">
        <v>19</v>
      </c>
      <c r="G12" s="135"/>
      <c r="H12" s="135"/>
      <c r="I12" s="135"/>
      <c r="J12" s="135"/>
      <c r="K12" s="135"/>
      <c r="L12" s="136"/>
      <c r="M12" s="43" t="s">
        <v>19</v>
      </c>
      <c r="N12" s="19" t="s">
        <v>21</v>
      </c>
      <c r="O12" s="134" t="s">
        <v>20</v>
      </c>
      <c r="P12" s="136"/>
      <c r="Q12" s="42" t="s">
        <v>20</v>
      </c>
      <c r="R12" s="41" t="s">
        <v>61</v>
      </c>
      <c r="S12" s="99" t="s">
        <v>17</v>
      </c>
      <c r="T12" s="99" t="s">
        <v>18</v>
      </c>
      <c r="U12" s="185" t="s">
        <v>72</v>
      </c>
    </row>
    <row r="13" spans="2:21" s="3" customFormat="1" ht="18" customHeight="1" x14ac:dyDescent="0.25">
      <c r="B13" s="112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0"/>
      <c r="T13" s="100"/>
      <c r="U13" s="186"/>
    </row>
    <row r="14" spans="2:21" s="4" customFormat="1" ht="24" customHeight="1" x14ac:dyDescent="0.25">
      <c r="B14" s="121">
        <v>5</v>
      </c>
      <c r="C14" s="123" t="s">
        <v>10</v>
      </c>
      <c r="D14" s="124"/>
      <c r="E14" s="15" t="s">
        <v>40</v>
      </c>
      <c r="F14" s="90">
        <v>53</v>
      </c>
      <c r="G14" s="90">
        <v>5</v>
      </c>
      <c r="H14" s="90">
        <v>2</v>
      </c>
      <c r="I14" s="90">
        <v>6</v>
      </c>
      <c r="J14" s="90">
        <v>1</v>
      </c>
      <c r="K14" s="90">
        <v>7</v>
      </c>
      <c r="L14" s="90">
        <v>13</v>
      </c>
      <c r="M14" s="90">
        <f>SUM(F14:L15)</f>
        <v>87</v>
      </c>
      <c r="N14" s="90">
        <v>4</v>
      </c>
      <c r="O14" s="90">
        <v>11</v>
      </c>
      <c r="P14" s="90">
        <v>0</v>
      </c>
      <c r="Q14" s="90">
        <f>SUM(O14:P15)</f>
        <v>11</v>
      </c>
      <c r="R14" s="90">
        <f>SUM(M14,N14,Q14)</f>
        <v>102</v>
      </c>
      <c r="S14" s="176">
        <v>523</v>
      </c>
      <c r="T14" s="90">
        <v>8</v>
      </c>
      <c r="U14" s="177">
        <f>SUM(R14:T15)</f>
        <v>633</v>
      </c>
    </row>
    <row r="15" spans="2:21" s="4" customFormat="1" ht="24" customHeight="1" x14ac:dyDescent="0.25">
      <c r="B15" s="121"/>
      <c r="C15" s="130"/>
      <c r="D15" s="131"/>
      <c r="E15" s="36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6"/>
      <c r="T15" s="90"/>
      <c r="U15" s="177"/>
    </row>
    <row r="16" spans="2:21" s="4" customFormat="1" ht="24" customHeight="1" x14ac:dyDescent="0.25">
      <c r="B16" s="35"/>
      <c r="C16" s="40"/>
      <c r="D16" s="27"/>
      <c r="E16" s="39" t="s">
        <v>67</v>
      </c>
      <c r="F16" s="45">
        <f>7.21+7.96+8.1+7.99+7.73+7.4+6.71+5.68</f>
        <v>58.779999999999994</v>
      </c>
      <c r="G16" s="45">
        <f t="shared" ref="G16:M16" si="0">7.21+7.96+8.1+7.99+7.73+7.4+6.71+5.68</f>
        <v>58.779999999999994</v>
      </c>
      <c r="H16" s="45">
        <f t="shared" si="0"/>
        <v>58.779999999999994</v>
      </c>
      <c r="I16" s="45">
        <f t="shared" si="0"/>
        <v>58.779999999999994</v>
      </c>
      <c r="J16" s="45">
        <f t="shared" si="0"/>
        <v>58.779999999999994</v>
      </c>
      <c r="K16" s="45">
        <f t="shared" si="0"/>
        <v>58.779999999999994</v>
      </c>
      <c r="L16" s="45">
        <f t="shared" si="0"/>
        <v>58.779999999999994</v>
      </c>
      <c r="M16" s="45">
        <f t="shared" si="0"/>
        <v>58.779999999999994</v>
      </c>
      <c r="N16" s="45">
        <f>6.1+6.79+7.22+7.44+7.23+6.81+6.2+5.36</f>
        <v>53.150000000000006</v>
      </c>
      <c r="O16" s="45">
        <f>7.35+6.17+5.69+5.1+6.65+8.35+7.19+6.3</f>
        <v>52.8</v>
      </c>
      <c r="P16" s="45">
        <f>7.35+6.17+5.69+5.1+6.65+8.35+7.19+6.3</f>
        <v>52.8</v>
      </c>
      <c r="Q16" s="45">
        <f>7.35+6.17+5.69+5.1+6.65+8.35+7.19+6.3</f>
        <v>52.8</v>
      </c>
      <c r="R16" s="45"/>
      <c r="S16" s="44">
        <f>6.55+6.37+6.09+5.93+6.41+8.03+8.82+8.17</f>
        <v>56.37</v>
      </c>
      <c r="T16" s="45">
        <f>5.84+5.25+4.77+5.17+7.81+9.12+9.47+8.31</f>
        <v>55.74</v>
      </c>
      <c r="U16" s="33"/>
    </row>
    <row r="17" spans="2:21" s="4" customFormat="1" ht="24" customHeight="1" x14ac:dyDescent="0.25">
      <c r="B17" s="121">
        <v>6</v>
      </c>
      <c r="C17" s="123" t="s">
        <v>11</v>
      </c>
      <c r="D17" s="146"/>
      <c r="E17" s="16" t="s">
        <v>41</v>
      </c>
      <c r="F17" s="102">
        <f t="shared" ref="F17:Q17" si="1">100/F16</f>
        <v>1.7012589316093911</v>
      </c>
      <c r="G17" s="102">
        <f t="shared" si="1"/>
        <v>1.7012589316093911</v>
      </c>
      <c r="H17" s="102">
        <f t="shared" si="1"/>
        <v>1.7012589316093911</v>
      </c>
      <c r="I17" s="102">
        <f t="shared" si="1"/>
        <v>1.7012589316093911</v>
      </c>
      <c r="J17" s="102">
        <f t="shared" si="1"/>
        <v>1.7012589316093911</v>
      </c>
      <c r="K17" s="102">
        <f t="shared" si="1"/>
        <v>1.7012589316093911</v>
      </c>
      <c r="L17" s="102">
        <f t="shared" si="1"/>
        <v>1.7012589316093911</v>
      </c>
      <c r="M17" s="102">
        <f t="shared" si="1"/>
        <v>1.7012589316093911</v>
      </c>
      <c r="N17" s="102">
        <f t="shared" si="1"/>
        <v>1.8814675446848539</v>
      </c>
      <c r="O17" s="102">
        <f t="shared" si="1"/>
        <v>1.893939393939394</v>
      </c>
      <c r="P17" s="102">
        <f t="shared" si="1"/>
        <v>1.893939393939394</v>
      </c>
      <c r="Q17" s="102">
        <f t="shared" si="1"/>
        <v>1.893939393939394</v>
      </c>
      <c r="R17" s="91"/>
      <c r="S17" s="102">
        <f>100/S16</f>
        <v>1.7739932588256166</v>
      </c>
      <c r="T17" s="102">
        <f>100/T16</f>
        <v>1.7940437746681019</v>
      </c>
      <c r="U17" s="164"/>
    </row>
    <row r="18" spans="2:21" s="4" customFormat="1" ht="24" customHeight="1" x14ac:dyDescent="0.25">
      <c r="B18" s="121"/>
      <c r="C18" s="130"/>
      <c r="D18" s="147"/>
      <c r="E18" s="39" t="s">
        <v>22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91"/>
      <c r="S18" s="102"/>
      <c r="T18" s="102"/>
      <c r="U18" s="164"/>
    </row>
    <row r="19" spans="2:21" s="4" customFormat="1" ht="24" customHeight="1" x14ac:dyDescent="0.25">
      <c r="B19" s="121">
        <v>7</v>
      </c>
      <c r="C19" s="123" t="s">
        <v>23</v>
      </c>
      <c r="D19" s="146"/>
      <c r="E19" s="15" t="s">
        <v>42</v>
      </c>
      <c r="F19" s="101">
        <f t="shared" ref="F19:Q19" si="2">F14*F17</f>
        <v>90.166723375297735</v>
      </c>
      <c r="G19" s="101">
        <f t="shared" si="2"/>
        <v>8.5062946580469561</v>
      </c>
      <c r="H19" s="101">
        <f t="shared" si="2"/>
        <v>3.4025178632187822</v>
      </c>
      <c r="I19" s="101">
        <f t="shared" si="2"/>
        <v>10.207553589656346</v>
      </c>
      <c r="J19" s="101">
        <f t="shared" si="2"/>
        <v>1.7012589316093911</v>
      </c>
      <c r="K19" s="101">
        <f t="shared" si="2"/>
        <v>11.908812521265737</v>
      </c>
      <c r="L19" s="101">
        <f t="shared" si="2"/>
        <v>22.116366110922083</v>
      </c>
      <c r="M19" s="101">
        <f t="shared" si="2"/>
        <v>148.00952705001703</v>
      </c>
      <c r="N19" s="101">
        <f t="shared" si="2"/>
        <v>7.5258701787394156</v>
      </c>
      <c r="O19" s="101">
        <f t="shared" si="2"/>
        <v>20.833333333333336</v>
      </c>
      <c r="P19" s="101">
        <f t="shared" si="2"/>
        <v>0</v>
      </c>
      <c r="Q19" s="101">
        <f t="shared" si="2"/>
        <v>20.833333333333336</v>
      </c>
      <c r="R19" s="92">
        <f>SUM(M19,N19,Q19)</f>
        <v>176.36873056208978</v>
      </c>
      <c r="S19" s="101">
        <f>S14*S17</f>
        <v>927.79847436579746</v>
      </c>
      <c r="T19" s="101">
        <f>T14*T17</f>
        <v>14.352350197344816</v>
      </c>
      <c r="U19" s="150">
        <f>SUM(R19:T20)</f>
        <v>1118.519555125232</v>
      </c>
    </row>
    <row r="20" spans="2:21" s="4" customFormat="1" ht="24" customHeight="1" x14ac:dyDescent="0.25">
      <c r="B20" s="121"/>
      <c r="C20" s="130"/>
      <c r="D20" s="147"/>
      <c r="E20" s="36" t="s">
        <v>24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92"/>
      <c r="S20" s="101"/>
      <c r="T20" s="101"/>
      <c r="U20" s="150"/>
    </row>
    <row r="21" spans="2:21" s="4" customFormat="1" ht="24" customHeight="1" x14ac:dyDescent="0.25">
      <c r="B21" s="35"/>
      <c r="C21" s="40"/>
      <c r="D21" s="27"/>
      <c r="E21" s="39" t="s">
        <v>68</v>
      </c>
      <c r="F21" s="46">
        <v>118.3</v>
      </c>
      <c r="G21" s="46">
        <v>118.3</v>
      </c>
      <c r="H21" s="46">
        <v>118.3</v>
      </c>
      <c r="I21" s="46">
        <v>118.3</v>
      </c>
      <c r="J21" s="46">
        <v>118.3</v>
      </c>
      <c r="K21" s="46">
        <v>118.3</v>
      </c>
      <c r="L21" s="46">
        <v>118.3</v>
      </c>
      <c r="M21" s="46">
        <v>118.3</v>
      </c>
      <c r="N21" s="46">
        <v>126.7</v>
      </c>
      <c r="O21" s="46">
        <v>115.1</v>
      </c>
      <c r="P21" s="46">
        <v>115.1</v>
      </c>
      <c r="Q21" s="46">
        <v>115.1</v>
      </c>
      <c r="R21" s="46"/>
      <c r="S21" s="46">
        <v>102.2</v>
      </c>
      <c r="T21" s="46">
        <v>106.7</v>
      </c>
      <c r="U21" s="34"/>
    </row>
    <row r="22" spans="2:21" s="4" customFormat="1" ht="24" customHeight="1" x14ac:dyDescent="0.25">
      <c r="B22" s="121">
        <v>8</v>
      </c>
      <c r="C22" s="123" t="s">
        <v>25</v>
      </c>
      <c r="D22" s="146"/>
      <c r="E22" s="16" t="s">
        <v>43</v>
      </c>
      <c r="F22" s="95">
        <f>100/F21</f>
        <v>0.84530853761622993</v>
      </c>
      <c r="G22" s="95">
        <f>100/G21</f>
        <v>0.84530853761622993</v>
      </c>
      <c r="H22" s="95">
        <f t="shared" ref="H22:T22" si="3">100/H21</f>
        <v>0.84530853761622993</v>
      </c>
      <c r="I22" s="95">
        <f t="shared" si="3"/>
        <v>0.84530853761622993</v>
      </c>
      <c r="J22" s="95">
        <f t="shared" si="3"/>
        <v>0.84530853761622993</v>
      </c>
      <c r="K22" s="95">
        <f t="shared" si="3"/>
        <v>0.84530853761622993</v>
      </c>
      <c r="L22" s="95">
        <f t="shared" si="3"/>
        <v>0.84530853761622993</v>
      </c>
      <c r="M22" s="95">
        <f t="shared" si="3"/>
        <v>0.84530853761622993</v>
      </c>
      <c r="N22" s="95">
        <f t="shared" si="3"/>
        <v>0.78926598263614833</v>
      </c>
      <c r="O22" s="95">
        <f t="shared" si="3"/>
        <v>0.86880973066898348</v>
      </c>
      <c r="P22" s="95">
        <f t="shared" si="3"/>
        <v>0.86880973066898348</v>
      </c>
      <c r="Q22" s="95">
        <f t="shared" si="3"/>
        <v>0.86880973066898348</v>
      </c>
      <c r="R22" s="93"/>
      <c r="S22" s="95">
        <f t="shared" si="3"/>
        <v>0.97847358121330719</v>
      </c>
      <c r="T22" s="95">
        <f t="shared" si="3"/>
        <v>0.93720712277413309</v>
      </c>
      <c r="U22" s="151"/>
    </row>
    <row r="23" spans="2:21" s="4" customFormat="1" ht="24" customHeight="1" x14ac:dyDescent="0.25">
      <c r="B23" s="121"/>
      <c r="C23" s="130"/>
      <c r="D23" s="147"/>
      <c r="E23" s="36" t="s">
        <v>22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3"/>
      <c r="S23" s="95"/>
      <c r="T23" s="95"/>
      <c r="U23" s="151"/>
    </row>
    <row r="24" spans="2:21" s="4" customFormat="1" ht="24" customHeight="1" x14ac:dyDescent="0.25">
      <c r="B24" s="121">
        <v>9</v>
      </c>
      <c r="C24" s="123" t="s">
        <v>26</v>
      </c>
      <c r="D24" s="146"/>
      <c r="E24" s="15" t="s">
        <v>44</v>
      </c>
      <c r="F24" s="58">
        <f>F19*F22</f>
        <v>76.218701078020061</v>
      </c>
      <c r="G24" s="58">
        <f>G19*G22</f>
        <v>7.1904434979264211</v>
      </c>
      <c r="H24" s="58">
        <f t="shared" ref="H24:T24" si="4">H19*H22</f>
        <v>2.8761773991705684</v>
      </c>
      <c r="I24" s="58">
        <f t="shared" si="4"/>
        <v>8.6285321975117046</v>
      </c>
      <c r="J24" s="58">
        <f t="shared" si="4"/>
        <v>1.4380886995852842</v>
      </c>
      <c r="K24" s="58">
        <f t="shared" si="4"/>
        <v>10.066620897096989</v>
      </c>
      <c r="L24" s="58">
        <f t="shared" si="4"/>
        <v>18.695153094608692</v>
      </c>
      <c r="M24" s="58">
        <f t="shared" si="4"/>
        <v>125.11371686391972</v>
      </c>
      <c r="N24" s="58">
        <f t="shared" si="4"/>
        <v>5.9399133218148501</v>
      </c>
      <c r="O24" s="58">
        <f t="shared" si="4"/>
        <v>18.100202722270492</v>
      </c>
      <c r="P24" s="58">
        <f t="shared" si="4"/>
        <v>0</v>
      </c>
      <c r="Q24" s="58">
        <f t="shared" si="4"/>
        <v>18.100202722270492</v>
      </c>
      <c r="R24" s="94">
        <f>SUM(M24,N24,Q24)</f>
        <v>149.15383290800506</v>
      </c>
      <c r="S24" s="58">
        <f t="shared" si="4"/>
        <v>907.82629585694463</v>
      </c>
      <c r="T24" s="58">
        <f t="shared" si="4"/>
        <v>13.451124833500296</v>
      </c>
      <c r="U24" s="149">
        <f>SUM(R24:T25)</f>
        <v>1070.43125359845</v>
      </c>
    </row>
    <row r="25" spans="2:21" s="4" customFormat="1" ht="24" customHeight="1" x14ac:dyDescent="0.25">
      <c r="B25" s="121"/>
      <c r="C25" s="130"/>
      <c r="D25" s="147"/>
      <c r="E25" s="3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94"/>
      <c r="S25" s="58"/>
      <c r="T25" s="58"/>
      <c r="U25" s="149"/>
    </row>
    <row r="26" spans="2:21" s="4" customFormat="1" ht="24" customHeight="1" x14ac:dyDescent="0.25">
      <c r="B26" s="35"/>
      <c r="C26" s="40"/>
      <c r="D26" s="27"/>
      <c r="E26" s="39" t="s">
        <v>69</v>
      </c>
      <c r="F26" s="45">
        <v>111.6</v>
      </c>
      <c r="G26" s="45">
        <v>111.6</v>
      </c>
      <c r="H26" s="45">
        <v>111.6</v>
      </c>
      <c r="I26" s="45">
        <v>111.6</v>
      </c>
      <c r="J26" s="45">
        <v>111.6</v>
      </c>
      <c r="K26" s="45">
        <v>111.6</v>
      </c>
      <c r="L26" s="45">
        <v>111.6</v>
      </c>
      <c r="M26" s="45">
        <v>111.6</v>
      </c>
      <c r="N26" s="45">
        <v>110.9</v>
      </c>
      <c r="O26" s="45">
        <v>109.8</v>
      </c>
      <c r="P26" s="45">
        <v>109.8</v>
      </c>
      <c r="Q26" s="45">
        <v>109.8</v>
      </c>
      <c r="R26" s="45"/>
      <c r="S26" s="44">
        <v>106.7</v>
      </c>
      <c r="T26" s="45">
        <v>149</v>
      </c>
      <c r="U26" s="33"/>
    </row>
    <row r="27" spans="2:21" s="4" customFormat="1" ht="24" customHeight="1" x14ac:dyDescent="0.25">
      <c r="B27" s="121">
        <v>10</v>
      </c>
      <c r="C27" s="123" t="s">
        <v>27</v>
      </c>
      <c r="D27" s="146"/>
      <c r="E27" s="15" t="s">
        <v>45</v>
      </c>
      <c r="F27" s="95">
        <f>100/F26</f>
        <v>0.89605734767025091</v>
      </c>
      <c r="G27" s="95">
        <f t="shared" ref="G27:T27" si="5">100/G26</f>
        <v>0.89605734767025091</v>
      </c>
      <c r="H27" s="95">
        <f t="shared" si="5"/>
        <v>0.89605734767025091</v>
      </c>
      <c r="I27" s="95">
        <f t="shared" si="5"/>
        <v>0.89605734767025091</v>
      </c>
      <c r="J27" s="95">
        <f t="shared" si="5"/>
        <v>0.89605734767025091</v>
      </c>
      <c r="K27" s="95">
        <f t="shared" si="5"/>
        <v>0.89605734767025091</v>
      </c>
      <c r="L27" s="95">
        <f t="shared" si="5"/>
        <v>0.89605734767025091</v>
      </c>
      <c r="M27" s="95">
        <f t="shared" si="5"/>
        <v>0.89605734767025091</v>
      </c>
      <c r="N27" s="95">
        <f t="shared" si="5"/>
        <v>0.90171325518485113</v>
      </c>
      <c r="O27" s="95">
        <f t="shared" si="5"/>
        <v>0.91074681238615662</v>
      </c>
      <c r="P27" s="95">
        <f t="shared" si="5"/>
        <v>0.91074681238615662</v>
      </c>
      <c r="Q27" s="95">
        <f t="shared" si="5"/>
        <v>0.91074681238615662</v>
      </c>
      <c r="R27" s="95"/>
      <c r="S27" s="95">
        <f t="shared" si="5"/>
        <v>0.93720712277413309</v>
      </c>
      <c r="T27" s="95">
        <f t="shared" si="5"/>
        <v>0.67114093959731547</v>
      </c>
      <c r="U27" s="151"/>
    </row>
    <row r="28" spans="2:21" s="4" customFormat="1" ht="24" customHeight="1" x14ac:dyDescent="0.25">
      <c r="B28" s="121"/>
      <c r="C28" s="130"/>
      <c r="D28" s="147"/>
      <c r="E28" s="36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1"/>
    </row>
    <row r="29" spans="2:21" s="4" customFormat="1" ht="24" customHeight="1" x14ac:dyDescent="0.25">
      <c r="B29" s="121">
        <v>11</v>
      </c>
      <c r="C29" s="123" t="s">
        <v>28</v>
      </c>
      <c r="D29" s="146"/>
      <c r="E29" s="15" t="s">
        <v>29</v>
      </c>
      <c r="F29" s="98">
        <f>F24*F27</f>
        <v>68.296327130842343</v>
      </c>
      <c r="G29" s="98">
        <f t="shared" ref="G29:T29" si="6">G24*G27</f>
        <v>6.4430497293247502</v>
      </c>
      <c r="H29" s="98">
        <f t="shared" si="6"/>
        <v>2.5772198917299001</v>
      </c>
      <c r="I29" s="98">
        <f t="shared" si="6"/>
        <v>7.7316596751896993</v>
      </c>
      <c r="J29" s="98">
        <f t="shared" si="6"/>
        <v>1.28860994586495</v>
      </c>
      <c r="K29" s="98">
        <f t="shared" si="6"/>
        <v>9.0202696210546502</v>
      </c>
      <c r="L29" s="98">
        <f t="shared" si="6"/>
        <v>16.751929296244349</v>
      </c>
      <c r="M29" s="98">
        <f t="shared" si="6"/>
        <v>112.10906529025064</v>
      </c>
      <c r="N29" s="98">
        <f t="shared" si="6"/>
        <v>5.3560985769295311</v>
      </c>
      <c r="O29" s="98">
        <f t="shared" si="6"/>
        <v>16.484701932851085</v>
      </c>
      <c r="P29" s="98">
        <f t="shared" si="6"/>
        <v>0</v>
      </c>
      <c r="Q29" s="98">
        <f t="shared" si="6"/>
        <v>16.484701932851085</v>
      </c>
      <c r="R29" s="96">
        <f>SUM(M29,N29,Q29)</f>
        <v>133.94986580003126</v>
      </c>
      <c r="S29" s="98">
        <f t="shared" si="6"/>
        <v>850.82127071878597</v>
      </c>
      <c r="T29" s="98">
        <f t="shared" si="6"/>
        <v>9.0276005593961717</v>
      </c>
      <c r="U29" s="148">
        <f>SUM(R29:T30)</f>
        <v>993.79873707821343</v>
      </c>
    </row>
    <row r="30" spans="2:21" s="4" customFormat="1" ht="24" customHeight="1" x14ac:dyDescent="0.25">
      <c r="B30" s="121"/>
      <c r="C30" s="130"/>
      <c r="D30" s="147"/>
      <c r="E30" s="36" t="s">
        <v>24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6"/>
      <c r="S30" s="98"/>
      <c r="T30" s="98"/>
      <c r="U30" s="148"/>
    </row>
    <row r="31" spans="2:21" s="4" customFormat="1" ht="24" customHeight="1" x14ac:dyDescent="0.25">
      <c r="B31" s="121">
        <v>12</v>
      </c>
      <c r="C31" s="123" t="s">
        <v>30</v>
      </c>
      <c r="D31" s="124"/>
      <c r="E31" s="142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4"/>
    </row>
    <row r="32" spans="2:21" s="4" customFormat="1" ht="24" customHeight="1" thickBot="1" x14ac:dyDescent="0.3">
      <c r="B32" s="122"/>
      <c r="C32" s="125"/>
      <c r="D32" s="126"/>
      <c r="E32" s="143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5"/>
    </row>
    <row r="33" spans="2:21" s="4" customFormat="1" ht="24" customHeight="1" x14ac:dyDescent="0.25">
      <c r="B33" s="137">
        <v>13</v>
      </c>
      <c r="C33" s="138" t="s">
        <v>32</v>
      </c>
      <c r="D33" s="139"/>
      <c r="E33" s="19" t="s">
        <v>46</v>
      </c>
      <c r="F33" s="141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1"/>
      <c r="T33" s="141"/>
      <c r="U33" s="140"/>
    </row>
    <row r="34" spans="2:21" s="4" customFormat="1" ht="24" customHeight="1" x14ac:dyDescent="0.25">
      <c r="B34" s="121"/>
      <c r="C34" s="130"/>
      <c r="D34" s="131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19"/>
    </row>
    <row r="35" spans="2:21" s="4" customFormat="1" ht="24" customHeight="1" x14ac:dyDescent="0.25">
      <c r="B35" s="121">
        <v>14</v>
      </c>
      <c r="C35" s="123" t="s">
        <v>33</v>
      </c>
      <c r="D35" s="124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19"/>
    </row>
    <row r="36" spans="2:21" s="4" customFormat="1" ht="24" customHeight="1" thickBot="1" x14ac:dyDescent="0.3">
      <c r="B36" s="122"/>
      <c r="C36" s="125"/>
      <c r="D36" s="126"/>
      <c r="E36" s="21" t="s">
        <v>12</v>
      </c>
      <c r="F36" s="133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3"/>
      <c r="T36" s="133"/>
      <c r="U36" s="120"/>
    </row>
    <row r="37" spans="2:21" s="4" customFormat="1" ht="24" customHeight="1" x14ac:dyDescent="0.25">
      <c r="B37" s="137">
        <v>15</v>
      </c>
      <c r="C37" s="138" t="s">
        <v>34</v>
      </c>
      <c r="D37" s="139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40"/>
    </row>
    <row r="38" spans="2:21" s="4" customFormat="1" ht="24" customHeight="1" x14ac:dyDescent="0.25">
      <c r="B38" s="121"/>
      <c r="C38" s="130"/>
      <c r="D38" s="131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9"/>
    </row>
    <row r="39" spans="2:21" s="4" customFormat="1" ht="24" customHeight="1" x14ac:dyDescent="0.25">
      <c r="B39" s="121">
        <v>16</v>
      </c>
      <c r="C39" s="123" t="s">
        <v>35</v>
      </c>
      <c r="D39" s="124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9"/>
    </row>
    <row r="40" spans="2:21" s="4" customFormat="1" ht="24" customHeight="1" thickBot="1" x14ac:dyDescent="0.3">
      <c r="B40" s="122"/>
      <c r="C40" s="125"/>
      <c r="D40" s="126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20"/>
    </row>
    <row r="41" spans="2:21" s="4" customFormat="1" ht="24" customHeight="1" x14ac:dyDescent="0.25">
      <c r="B41" s="127">
        <v>17</v>
      </c>
      <c r="C41" s="128" t="s">
        <v>37</v>
      </c>
      <c r="D41" s="129"/>
      <c r="E41" s="36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2"/>
    </row>
    <row r="42" spans="2:21" s="4" customFormat="1" ht="24" customHeight="1" x14ac:dyDescent="0.25">
      <c r="B42" s="121"/>
      <c r="C42" s="130"/>
      <c r="D42" s="131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9"/>
    </row>
    <row r="43" spans="2:21" s="4" customFormat="1" ht="24" customHeight="1" x14ac:dyDescent="0.25">
      <c r="B43" s="121">
        <v>18</v>
      </c>
      <c r="C43" s="123" t="s">
        <v>38</v>
      </c>
      <c r="D43" s="124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9"/>
    </row>
    <row r="44" spans="2:21" s="4" customFormat="1" ht="24" customHeight="1" thickBot="1" x14ac:dyDescent="0.3">
      <c r="B44" s="122"/>
      <c r="C44" s="125"/>
      <c r="D44" s="126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20"/>
    </row>
    <row r="45" spans="2:21" s="4" customFormat="1" ht="15" customHeight="1" x14ac:dyDescent="0.25">
      <c r="B45" s="103" t="s">
        <v>5</v>
      </c>
      <c r="C45" s="104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</row>
    <row r="46" spans="2:21" s="4" customFormat="1" ht="48" customHeight="1" thickBot="1" x14ac:dyDescent="0.3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5" t="s">
        <v>80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168"/>
    </row>
    <row r="3" spans="2:21" s="3" customFormat="1" ht="24" customHeight="1" thickBot="1" x14ac:dyDescent="0.3">
      <c r="B3" s="110" t="s">
        <v>0</v>
      </c>
      <c r="C3" s="73"/>
      <c r="D3" s="115" t="s">
        <v>75</v>
      </c>
      <c r="E3" s="116"/>
      <c r="F3" s="71" t="s">
        <v>13</v>
      </c>
      <c r="G3" s="72"/>
      <c r="H3" s="72"/>
      <c r="I3" s="73"/>
      <c r="J3" s="80" t="s">
        <v>76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7">
        <v>43749</v>
      </c>
      <c r="E4" s="118"/>
      <c r="F4" s="74" t="s">
        <v>14</v>
      </c>
      <c r="G4" s="75"/>
      <c r="H4" s="75"/>
      <c r="I4" s="76"/>
      <c r="J4" s="83" t="s">
        <v>64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72" t="s">
        <v>79</v>
      </c>
      <c r="E5" s="173"/>
      <c r="F5" s="77" t="s">
        <v>15</v>
      </c>
      <c r="G5" s="78"/>
      <c r="H5" s="78"/>
      <c r="I5" s="79"/>
      <c r="J5" s="86" t="s">
        <v>65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9" t="s">
        <v>66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71"/>
    </row>
    <row r="7" spans="2:21" s="3" customFormat="1" ht="24" customHeight="1" thickBot="1" x14ac:dyDescent="0.3">
      <c r="B7" s="11" t="s">
        <v>4</v>
      </c>
      <c r="C7" s="12"/>
      <c r="D7" s="174"/>
      <c r="E7" s="175"/>
      <c r="F7" s="71" t="s">
        <v>16</v>
      </c>
      <c r="G7" s="72"/>
      <c r="H7" s="72"/>
      <c r="I7" s="73"/>
      <c r="J7" s="89">
        <v>43768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49">
        <v>1</v>
      </c>
      <c r="C8" s="182" t="s">
        <v>6</v>
      </c>
      <c r="D8" s="183"/>
      <c r="E8" s="184"/>
      <c r="F8" s="152" t="s">
        <v>73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154"/>
    </row>
    <row r="9" spans="2:21" s="3" customFormat="1" ht="24" customHeight="1" x14ac:dyDescent="0.25">
      <c r="B9" s="47">
        <v>2</v>
      </c>
      <c r="C9" s="108" t="s">
        <v>7</v>
      </c>
      <c r="D9" s="109"/>
      <c r="E9" s="13" t="s">
        <v>39</v>
      </c>
      <c r="F9" s="155" t="s">
        <v>71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157"/>
    </row>
    <row r="10" spans="2:21" s="3" customFormat="1" ht="24" customHeight="1" x14ac:dyDescent="0.25">
      <c r="B10" s="47">
        <v>3</v>
      </c>
      <c r="C10" s="108" t="s">
        <v>8</v>
      </c>
      <c r="D10" s="181"/>
      <c r="E10" s="109"/>
      <c r="F10" s="158" t="s">
        <v>77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160"/>
    </row>
    <row r="11" spans="2:21" s="3" customFormat="1" ht="24" customHeight="1" thickBot="1" x14ac:dyDescent="0.3">
      <c r="B11" s="50">
        <v>4</v>
      </c>
      <c r="C11" s="178" t="s">
        <v>9</v>
      </c>
      <c r="D11" s="179"/>
      <c r="E11" s="180"/>
      <c r="F11" s="161" t="s">
        <v>74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  <c r="U11" s="163"/>
    </row>
    <row r="12" spans="2:21" s="3" customFormat="1" ht="18" customHeight="1" x14ac:dyDescent="0.25">
      <c r="B12" s="111"/>
      <c r="C12" s="66"/>
      <c r="D12" s="66"/>
      <c r="E12" s="67"/>
      <c r="F12" s="134" t="s">
        <v>19</v>
      </c>
      <c r="G12" s="135"/>
      <c r="H12" s="135"/>
      <c r="I12" s="135"/>
      <c r="J12" s="135"/>
      <c r="K12" s="135"/>
      <c r="L12" s="136"/>
      <c r="M12" s="55" t="s">
        <v>19</v>
      </c>
      <c r="N12" s="19" t="s">
        <v>21</v>
      </c>
      <c r="O12" s="134" t="s">
        <v>20</v>
      </c>
      <c r="P12" s="136"/>
      <c r="Q12" s="54" t="s">
        <v>20</v>
      </c>
      <c r="R12" s="53" t="s">
        <v>61</v>
      </c>
      <c r="S12" s="99" t="s">
        <v>17</v>
      </c>
      <c r="T12" s="99" t="s">
        <v>18</v>
      </c>
      <c r="U12" s="185" t="s">
        <v>72</v>
      </c>
    </row>
    <row r="13" spans="2:21" s="3" customFormat="1" ht="18" customHeight="1" x14ac:dyDescent="0.25">
      <c r="B13" s="112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0"/>
      <c r="T13" s="100"/>
      <c r="U13" s="186"/>
    </row>
    <row r="14" spans="2:21" s="4" customFormat="1" ht="24" customHeight="1" x14ac:dyDescent="0.25">
      <c r="B14" s="121">
        <v>5</v>
      </c>
      <c r="C14" s="123" t="s">
        <v>10</v>
      </c>
      <c r="D14" s="124"/>
      <c r="E14" s="15" t="s">
        <v>40</v>
      </c>
      <c r="F14" s="90">
        <v>79</v>
      </c>
      <c r="G14" s="90">
        <v>10</v>
      </c>
      <c r="H14" s="90">
        <v>1</v>
      </c>
      <c r="I14" s="90">
        <v>3</v>
      </c>
      <c r="J14" s="90">
        <v>2</v>
      </c>
      <c r="K14" s="90">
        <v>5</v>
      </c>
      <c r="L14" s="90">
        <v>36</v>
      </c>
      <c r="M14" s="90">
        <f>SUM(F14:L15)</f>
        <v>136</v>
      </c>
      <c r="N14" s="90">
        <v>6</v>
      </c>
      <c r="O14" s="90">
        <v>8</v>
      </c>
      <c r="P14" s="90">
        <v>0</v>
      </c>
      <c r="Q14" s="90">
        <f>SUM(O14:P15)</f>
        <v>8</v>
      </c>
      <c r="R14" s="90">
        <f>SUM(M14,N14,Q14)</f>
        <v>150</v>
      </c>
      <c r="S14" s="176">
        <v>738</v>
      </c>
      <c r="T14" s="90">
        <v>7</v>
      </c>
      <c r="U14" s="177">
        <f>SUM(R14:T15)</f>
        <v>895</v>
      </c>
    </row>
    <row r="15" spans="2:21" s="4" customFormat="1" ht="24" customHeight="1" x14ac:dyDescent="0.25">
      <c r="B15" s="121"/>
      <c r="C15" s="130"/>
      <c r="D15" s="131"/>
      <c r="E15" s="48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6"/>
      <c r="T15" s="90"/>
      <c r="U15" s="177"/>
    </row>
    <row r="16" spans="2:21" s="4" customFormat="1" ht="24" customHeight="1" x14ac:dyDescent="0.25">
      <c r="B16" s="47"/>
      <c r="C16" s="52"/>
      <c r="D16" s="27"/>
      <c r="E16" s="51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121">
        <v>6</v>
      </c>
      <c r="C17" s="123" t="s">
        <v>11</v>
      </c>
      <c r="D17" s="146"/>
      <c r="E17" s="16" t="s">
        <v>41</v>
      </c>
      <c r="F17" s="91">
        <f t="shared" ref="F17:Q17" si="1">100/F16</f>
        <v>1.7012589316093911</v>
      </c>
      <c r="G17" s="91">
        <f t="shared" si="1"/>
        <v>1.7012589316093911</v>
      </c>
      <c r="H17" s="91">
        <f t="shared" si="1"/>
        <v>1.7012589316093911</v>
      </c>
      <c r="I17" s="91">
        <f t="shared" si="1"/>
        <v>1.7012589316093911</v>
      </c>
      <c r="J17" s="91">
        <f t="shared" si="1"/>
        <v>1.7012589316093911</v>
      </c>
      <c r="K17" s="91">
        <f t="shared" si="1"/>
        <v>1.7012589316093911</v>
      </c>
      <c r="L17" s="91">
        <f t="shared" si="1"/>
        <v>1.7012589316093911</v>
      </c>
      <c r="M17" s="91">
        <f t="shared" si="1"/>
        <v>1.7012589316093911</v>
      </c>
      <c r="N17" s="91">
        <f t="shared" si="1"/>
        <v>1.8814675446848539</v>
      </c>
      <c r="O17" s="91">
        <f t="shared" si="1"/>
        <v>1.893939393939394</v>
      </c>
      <c r="P17" s="91">
        <f t="shared" si="1"/>
        <v>1.893939393939394</v>
      </c>
      <c r="Q17" s="91">
        <f t="shared" si="1"/>
        <v>1.893939393939394</v>
      </c>
      <c r="R17" s="91"/>
      <c r="S17" s="91">
        <f>100/S16</f>
        <v>1.7739932588256166</v>
      </c>
      <c r="T17" s="91">
        <f>100/T16</f>
        <v>1.7940437746681019</v>
      </c>
      <c r="U17" s="164"/>
    </row>
    <row r="18" spans="2:21" s="4" customFormat="1" ht="24" customHeight="1" x14ac:dyDescent="0.25">
      <c r="B18" s="121"/>
      <c r="C18" s="130"/>
      <c r="D18" s="147"/>
      <c r="E18" s="51" t="s">
        <v>22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64"/>
    </row>
    <row r="19" spans="2:21" s="4" customFormat="1" ht="24" customHeight="1" x14ac:dyDescent="0.25">
      <c r="B19" s="121">
        <v>7</v>
      </c>
      <c r="C19" s="123" t="s">
        <v>23</v>
      </c>
      <c r="D19" s="146"/>
      <c r="E19" s="15" t="s">
        <v>42</v>
      </c>
      <c r="F19" s="92">
        <f t="shared" ref="F19:Q19" si="2">F14*F17</f>
        <v>134.39945559714189</v>
      </c>
      <c r="G19" s="92">
        <f t="shared" si="2"/>
        <v>17.012589316093912</v>
      </c>
      <c r="H19" s="92">
        <f t="shared" si="2"/>
        <v>1.7012589316093911</v>
      </c>
      <c r="I19" s="92">
        <f t="shared" si="2"/>
        <v>5.1037767948281729</v>
      </c>
      <c r="J19" s="92">
        <f t="shared" si="2"/>
        <v>3.4025178632187822</v>
      </c>
      <c r="K19" s="92">
        <f t="shared" si="2"/>
        <v>8.5062946580469561</v>
      </c>
      <c r="L19" s="92">
        <f t="shared" si="2"/>
        <v>61.245321537938082</v>
      </c>
      <c r="M19" s="92">
        <f t="shared" si="2"/>
        <v>231.3712146988772</v>
      </c>
      <c r="N19" s="92">
        <f t="shared" si="2"/>
        <v>11.288805268109122</v>
      </c>
      <c r="O19" s="92">
        <f t="shared" si="2"/>
        <v>15.151515151515152</v>
      </c>
      <c r="P19" s="92">
        <f t="shared" si="2"/>
        <v>0</v>
      </c>
      <c r="Q19" s="92">
        <f t="shared" si="2"/>
        <v>15.151515151515152</v>
      </c>
      <c r="R19" s="92">
        <f>SUM(M19,N19,Q19)</f>
        <v>257.81153511850147</v>
      </c>
      <c r="S19" s="92">
        <f>S14*S17</f>
        <v>1309.2070250133052</v>
      </c>
      <c r="T19" s="92">
        <f>T14*T17</f>
        <v>12.558306422676713</v>
      </c>
      <c r="U19" s="150">
        <f>SUM(R19:T20)</f>
        <v>1579.5768665544833</v>
      </c>
    </row>
    <row r="20" spans="2:21" s="4" customFormat="1" ht="24" customHeight="1" x14ac:dyDescent="0.25">
      <c r="B20" s="121"/>
      <c r="C20" s="130"/>
      <c r="D20" s="147"/>
      <c r="E20" s="48" t="s">
        <v>24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150"/>
    </row>
    <row r="21" spans="2:21" s="4" customFormat="1" ht="24" customHeight="1" x14ac:dyDescent="0.25">
      <c r="B21" s="47"/>
      <c r="C21" s="52"/>
      <c r="D21" s="27"/>
      <c r="E21" s="51" t="s">
        <v>68</v>
      </c>
      <c r="F21" s="56">
        <v>129.19999999999999</v>
      </c>
      <c r="G21" s="56">
        <v>129.19999999999999</v>
      </c>
      <c r="H21" s="56">
        <v>129.19999999999999</v>
      </c>
      <c r="I21" s="56">
        <v>129.19999999999999</v>
      </c>
      <c r="J21" s="56">
        <v>129.19999999999999</v>
      </c>
      <c r="K21" s="56">
        <v>129.19999999999999</v>
      </c>
      <c r="L21" s="56">
        <v>129.19999999999999</v>
      </c>
      <c r="M21" s="56">
        <v>129.19999999999999</v>
      </c>
      <c r="N21" s="56">
        <v>129.1</v>
      </c>
      <c r="O21" s="56">
        <v>124.8</v>
      </c>
      <c r="P21" s="56">
        <v>124.8</v>
      </c>
      <c r="Q21" s="56">
        <v>124.8</v>
      </c>
      <c r="R21" s="56"/>
      <c r="S21" s="56">
        <v>118.9</v>
      </c>
      <c r="T21" s="56">
        <v>106.7</v>
      </c>
      <c r="U21" s="34"/>
    </row>
    <row r="22" spans="2:21" s="4" customFormat="1" ht="24" customHeight="1" x14ac:dyDescent="0.25">
      <c r="B22" s="121">
        <v>8</v>
      </c>
      <c r="C22" s="123" t="s">
        <v>25</v>
      </c>
      <c r="D22" s="146"/>
      <c r="E22" s="16" t="s">
        <v>43</v>
      </c>
      <c r="F22" s="93">
        <f>100/F21</f>
        <v>0.77399380804953566</v>
      </c>
      <c r="G22" s="93">
        <f>100/G21</f>
        <v>0.77399380804953566</v>
      </c>
      <c r="H22" s="93">
        <f t="shared" ref="H22:T22" si="3">100/H21</f>
        <v>0.77399380804953566</v>
      </c>
      <c r="I22" s="93">
        <f t="shared" si="3"/>
        <v>0.77399380804953566</v>
      </c>
      <c r="J22" s="93">
        <f t="shared" si="3"/>
        <v>0.77399380804953566</v>
      </c>
      <c r="K22" s="93">
        <f t="shared" si="3"/>
        <v>0.77399380804953566</v>
      </c>
      <c r="L22" s="93">
        <f t="shared" si="3"/>
        <v>0.77399380804953566</v>
      </c>
      <c r="M22" s="93">
        <f t="shared" si="3"/>
        <v>0.77399380804953566</v>
      </c>
      <c r="N22" s="93">
        <f t="shared" si="3"/>
        <v>0.77459333849728895</v>
      </c>
      <c r="O22" s="93">
        <f t="shared" si="3"/>
        <v>0.80128205128205132</v>
      </c>
      <c r="P22" s="93">
        <f t="shared" si="3"/>
        <v>0.80128205128205132</v>
      </c>
      <c r="Q22" s="93">
        <f t="shared" si="3"/>
        <v>0.80128205128205132</v>
      </c>
      <c r="R22" s="93"/>
      <c r="S22" s="93">
        <f t="shared" si="3"/>
        <v>0.84104289318755254</v>
      </c>
      <c r="T22" s="93">
        <f t="shared" si="3"/>
        <v>0.93720712277413309</v>
      </c>
      <c r="U22" s="151"/>
    </row>
    <row r="23" spans="2:21" s="4" customFormat="1" ht="24" customHeight="1" x14ac:dyDescent="0.25">
      <c r="B23" s="121"/>
      <c r="C23" s="130"/>
      <c r="D23" s="147"/>
      <c r="E23" s="48" t="s">
        <v>22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51"/>
    </row>
    <row r="24" spans="2:21" s="4" customFormat="1" ht="24" customHeight="1" x14ac:dyDescent="0.25">
      <c r="B24" s="121">
        <v>9</v>
      </c>
      <c r="C24" s="123" t="s">
        <v>26</v>
      </c>
      <c r="D24" s="146"/>
      <c r="E24" s="15" t="s">
        <v>44</v>
      </c>
      <c r="F24" s="94">
        <f>F19*F22</f>
        <v>104.02434643741634</v>
      </c>
      <c r="G24" s="94">
        <f>G19*G22</f>
        <v>13.167638789546373</v>
      </c>
      <c r="H24" s="94">
        <f t="shared" ref="H24:T24" si="4">H19*H22</f>
        <v>1.3167638789546372</v>
      </c>
      <c r="I24" s="94">
        <f t="shared" si="4"/>
        <v>3.9502916368639114</v>
      </c>
      <c r="J24" s="94">
        <f t="shared" si="4"/>
        <v>2.6335277579092744</v>
      </c>
      <c r="K24" s="94">
        <f t="shared" si="4"/>
        <v>6.5838193947731867</v>
      </c>
      <c r="L24" s="94">
        <f t="shared" si="4"/>
        <v>47.403499642366938</v>
      </c>
      <c r="M24" s="94">
        <f t="shared" si="4"/>
        <v>179.07988753783067</v>
      </c>
      <c r="N24" s="94">
        <f t="shared" si="4"/>
        <v>8.7442333602704281</v>
      </c>
      <c r="O24" s="94">
        <f t="shared" si="4"/>
        <v>12.140637140637143</v>
      </c>
      <c r="P24" s="94">
        <f t="shared" si="4"/>
        <v>0</v>
      </c>
      <c r="Q24" s="94">
        <f t="shared" si="4"/>
        <v>12.140637140637143</v>
      </c>
      <c r="R24" s="94">
        <f>SUM(M24,N24,Q24)</f>
        <v>199.96475803873827</v>
      </c>
      <c r="S24" s="94">
        <f t="shared" si="4"/>
        <v>1101.0992640986588</v>
      </c>
      <c r="T24" s="94">
        <f t="shared" si="4"/>
        <v>11.769734229312759</v>
      </c>
      <c r="U24" s="149">
        <f>SUM(R24:T25)</f>
        <v>1312.8337563667096</v>
      </c>
    </row>
    <row r="25" spans="2:21" s="4" customFormat="1" ht="24" customHeight="1" x14ac:dyDescent="0.25">
      <c r="B25" s="121"/>
      <c r="C25" s="130"/>
      <c r="D25" s="147"/>
      <c r="E25" s="48" t="s">
        <v>24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149"/>
    </row>
    <row r="26" spans="2:21" s="4" customFormat="1" ht="24" customHeight="1" x14ac:dyDescent="0.25">
      <c r="B26" s="47"/>
      <c r="C26" s="52"/>
      <c r="D26" s="27"/>
      <c r="E26" s="51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121">
        <v>10</v>
      </c>
      <c r="C27" s="123" t="s">
        <v>27</v>
      </c>
      <c r="D27" s="146"/>
      <c r="E27" s="15" t="s">
        <v>45</v>
      </c>
      <c r="F27" s="95">
        <f>100/F26</f>
        <v>0.93632958801498134</v>
      </c>
      <c r="G27" s="95">
        <f t="shared" ref="G27:T27" si="5">100/G26</f>
        <v>0.93632958801498134</v>
      </c>
      <c r="H27" s="95">
        <f t="shared" si="5"/>
        <v>0.93632958801498134</v>
      </c>
      <c r="I27" s="95">
        <f t="shared" si="5"/>
        <v>0.93632958801498134</v>
      </c>
      <c r="J27" s="95">
        <f t="shared" si="5"/>
        <v>0.93632958801498134</v>
      </c>
      <c r="K27" s="95">
        <f t="shared" si="5"/>
        <v>0.93632958801498134</v>
      </c>
      <c r="L27" s="95">
        <f t="shared" si="5"/>
        <v>0.93632958801498134</v>
      </c>
      <c r="M27" s="95">
        <f t="shared" si="5"/>
        <v>0.93632958801498134</v>
      </c>
      <c r="N27" s="95">
        <f t="shared" si="5"/>
        <v>0.91996320147194111</v>
      </c>
      <c r="O27" s="95">
        <f t="shared" si="5"/>
        <v>0.95328884652049561</v>
      </c>
      <c r="P27" s="95">
        <f t="shared" si="5"/>
        <v>0.95328884652049561</v>
      </c>
      <c r="Q27" s="95">
        <f t="shared" si="5"/>
        <v>0.95328884652049561</v>
      </c>
      <c r="R27" s="95"/>
      <c r="S27" s="95">
        <f t="shared" si="5"/>
        <v>1.0214504596527068</v>
      </c>
      <c r="T27" s="95">
        <f t="shared" si="5"/>
        <v>1.7123287671232876</v>
      </c>
      <c r="U27" s="151"/>
    </row>
    <row r="28" spans="2:21" s="4" customFormat="1" ht="24" customHeight="1" x14ac:dyDescent="0.25">
      <c r="B28" s="121"/>
      <c r="C28" s="130"/>
      <c r="D28" s="147"/>
      <c r="E28" s="48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1"/>
    </row>
    <row r="29" spans="2:21" s="4" customFormat="1" ht="24" customHeight="1" x14ac:dyDescent="0.25">
      <c r="B29" s="121">
        <v>11</v>
      </c>
      <c r="C29" s="123" t="s">
        <v>28</v>
      </c>
      <c r="D29" s="146"/>
      <c r="E29" s="15" t="s">
        <v>29</v>
      </c>
      <c r="F29" s="98">
        <f>F24*F27</f>
        <v>97.401073443273731</v>
      </c>
      <c r="G29" s="98">
        <f t="shared" ref="G29:T29" si="6">G24*G27</f>
        <v>12.329249802946043</v>
      </c>
      <c r="H29" s="98">
        <f t="shared" si="6"/>
        <v>1.2329249802946043</v>
      </c>
      <c r="I29" s="98">
        <f t="shared" si="6"/>
        <v>3.6987749408838124</v>
      </c>
      <c r="J29" s="98">
        <f t="shared" si="6"/>
        <v>2.4658499605892086</v>
      </c>
      <c r="K29" s="98">
        <f t="shared" si="6"/>
        <v>6.1646249014730214</v>
      </c>
      <c r="L29" s="98">
        <f t="shared" si="6"/>
        <v>44.385299290605751</v>
      </c>
      <c r="M29" s="98">
        <f t="shared" si="6"/>
        <v>167.67779732006619</v>
      </c>
      <c r="N29" s="98">
        <f t="shared" si="6"/>
        <v>8.0443729165321329</v>
      </c>
      <c r="O29" s="98">
        <f t="shared" si="6"/>
        <v>11.573533975821871</v>
      </c>
      <c r="P29" s="98">
        <f t="shared" si="6"/>
        <v>0</v>
      </c>
      <c r="Q29" s="98">
        <f t="shared" si="6"/>
        <v>11.573533975821871</v>
      </c>
      <c r="R29" s="96">
        <f>SUM(M29,N29,Q29)</f>
        <v>187.29570421242019</v>
      </c>
      <c r="S29" s="98">
        <f t="shared" si="6"/>
        <v>1124.7183494368321</v>
      </c>
      <c r="T29" s="98">
        <f t="shared" si="6"/>
        <v>20.153654502247875</v>
      </c>
      <c r="U29" s="148">
        <f>SUM(R29:T30)</f>
        <v>1332.1677081515002</v>
      </c>
    </row>
    <row r="30" spans="2:21" s="4" customFormat="1" ht="24" customHeight="1" x14ac:dyDescent="0.25">
      <c r="B30" s="121"/>
      <c r="C30" s="130"/>
      <c r="D30" s="147"/>
      <c r="E30" s="48" t="s">
        <v>24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6"/>
      <c r="S30" s="98"/>
      <c r="T30" s="98"/>
      <c r="U30" s="148"/>
    </row>
    <row r="31" spans="2:21" s="4" customFormat="1" ht="24" customHeight="1" x14ac:dyDescent="0.25">
      <c r="B31" s="121">
        <v>12</v>
      </c>
      <c r="C31" s="123" t="s">
        <v>30</v>
      </c>
      <c r="D31" s="124"/>
      <c r="E31" s="142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4"/>
    </row>
    <row r="32" spans="2:21" s="4" customFormat="1" ht="24" customHeight="1" thickBot="1" x14ac:dyDescent="0.3">
      <c r="B32" s="122"/>
      <c r="C32" s="125"/>
      <c r="D32" s="126"/>
      <c r="E32" s="143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5"/>
    </row>
    <row r="33" spans="2:21" s="4" customFormat="1" ht="24" customHeight="1" x14ac:dyDescent="0.25">
      <c r="B33" s="137">
        <v>13</v>
      </c>
      <c r="C33" s="138" t="s">
        <v>32</v>
      </c>
      <c r="D33" s="139"/>
      <c r="E33" s="19" t="s">
        <v>46</v>
      </c>
      <c r="F33" s="141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1"/>
      <c r="T33" s="141"/>
      <c r="U33" s="140"/>
    </row>
    <row r="34" spans="2:21" s="4" customFormat="1" ht="24" customHeight="1" x14ac:dyDescent="0.25">
      <c r="B34" s="121"/>
      <c r="C34" s="130"/>
      <c r="D34" s="131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19"/>
    </row>
    <row r="35" spans="2:21" s="4" customFormat="1" ht="24" customHeight="1" x14ac:dyDescent="0.25">
      <c r="B35" s="121">
        <v>14</v>
      </c>
      <c r="C35" s="123" t="s">
        <v>33</v>
      </c>
      <c r="D35" s="124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19"/>
    </row>
    <row r="36" spans="2:21" s="4" customFormat="1" ht="24" customHeight="1" thickBot="1" x14ac:dyDescent="0.3">
      <c r="B36" s="122"/>
      <c r="C36" s="125"/>
      <c r="D36" s="126"/>
      <c r="E36" s="21" t="s">
        <v>12</v>
      </c>
      <c r="F36" s="133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3"/>
      <c r="T36" s="133"/>
      <c r="U36" s="120"/>
    </row>
    <row r="37" spans="2:21" s="4" customFormat="1" ht="24" customHeight="1" x14ac:dyDescent="0.25">
      <c r="B37" s="137">
        <v>15</v>
      </c>
      <c r="C37" s="138" t="s">
        <v>34</v>
      </c>
      <c r="D37" s="139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40"/>
    </row>
    <row r="38" spans="2:21" s="4" customFormat="1" ht="24" customHeight="1" x14ac:dyDescent="0.25">
      <c r="B38" s="121"/>
      <c r="C38" s="130"/>
      <c r="D38" s="131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9"/>
    </row>
    <row r="39" spans="2:21" s="4" customFormat="1" ht="24" customHeight="1" x14ac:dyDescent="0.25">
      <c r="B39" s="121">
        <v>16</v>
      </c>
      <c r="C39" s="123" t="s">
        <v>35</v>
      </c>
      <c r="D39" s="124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9"/>
    </row>
    <row r="40" spans="2:21" s="4" customFormat="1" ht="24" customHeight="1" thickBot="1" x14ac:dyDescent="0.3">
      <c r="B40" s="122"/>
      <c r="C40" s="125"/>
      <c r="D40" s="126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20"/>
    </row>
    <row r="41" spans="2:21" s="4" customFormat="1" ht="24" customHeight="1" x14ac:dyDescent="0.25">
      <c r="B41" s="127">
        <v>17</v>
      </c>
      <c r="C41" s="128" t="s">
        <v>37</v>
      </c>
      <c r="D41" s="129"/>
      <c r="E41" s="48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2"/>
    </row>
    <row r="42" spans="2:21" s="4" customFormat="1" ht="24" customHeight="1" x14ac:dyDescent="0.25">
      <c r="B42" s="121"/>
      <c r="C42" s="130"/>
      <c r="D42" s="131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9"/>
    </row>
    <row r="43" spans="2:21" s="4" customFormat="1" ht="24" customHeight="1" x14ac:dyDescent="0.25">
      <c r="B43" s="121">
        <v>18</v>
      </c>
      <c r="C43" s="123" t="s">
        <v>38</v>
      </c>
      <c r="D43" s="124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9"/>
    </row>
    <row r="44" spans="2:21" s="4" customFormat="1" ht="24" customHeight="1" thickBot="1" x14ac:dyDescent="0.3">
      <c r="B44" s="122"/>
      <c r="C44" s="125"/>
      <c r="D44" s="126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20"/>
    </row>
    <row r="45" spans="2:21" s="4" customFormat="1" ht="15" customHeight="1" x14ac:dyDescent="0.25">
      <c r="B45" s="103" t="s">
        <v>5</v>
      </c>
      <c r="C45" s="104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</row>
    <row r="46" spans="2:21" s="4" customFormat="1" ht="48" customHeight="1" thickBot="1" x14ac:dyDescent="0.3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5" t="s">
        <v>80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168"/>
    </row>
    <row r="3" spans="2:21" s="3" customFormat="1" ht="24" customHeight="1" thickBot="1" x14ac:dyDescent="0.3">
      <c r="B3" s="110" t="s">
        <v>0</v>
      </c>
      <c r="C3" s="73"/>
      <c r="D3" s="115" t="s">
        <v>75</v>
      </c>
      <c r="E3" s="116"/>
      <c r="F3" s="71" t="s">
        <v>13</v>
      </c>
      <c r="G3" s="72"/>
      <c r="H3" s="72"/>
      <c r="I3" s="73"/>
      <c r="J3" s="80" t="s">
        <v>76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7">
        <v>43759</v>
      </c>
      <c r="E4" s="118"/>
      <c r="F4" s="74" t="s">
        <v>14</v>
      </c>
      <c r="G4" s="75"/>
      <c r="H4" s="75"/>
      <c r="I4" s="76"/>
      <c r="J4" s="83" t="s">
        <v>78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72" t="s">
        <v>79</v>
      </c>
      <c r="E5" s="173"/>
      <c r="F5" s="77" t="s">
        <v>15</v>
      </c>
      <c r="G5" s="78"/>
      <c r="H5" s="78"/>
      <c r="I5" s="79"/>
      <c r="J5" s="86" t="s">
        <v>65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9" t="s">
        <v>66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71"/>
    </row>
    <row r="7" spans="2:21" s="3" customFormat="1" ht="24" customHeight="1" thickBot="1" x14ac:dyDescent="0.3">
      <c r="B7" s="11" t="s">
        <v>4</v>
      </c>
      <c r="C7" s="12"/>
      <c r="D7" s="174"/>
      <c r="E7" s="175"/>
      <c r="F7" s="71" t="s">
        <v>16</v>
      </c>
      <c r="G7" s="72"/>
      <c r="H7" s="72"/>
      <c r="I7" s="73"/>
      <c r="J7" s="89">
        <v>43768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49">
        <v>1</v>
      </c>
      <c r="C8" s="182" t="s">
        <v>6</v>
      </c>
      <c r="D8" s="183"/>
      <c r="E8" s="184"/>
      <c r="F8" s="152" t="s">
        <v>73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154"/>
    </row>
    <row r="9" spans="2:21" s="3" customFormat="1" ht="24" customHeight="1" x14ac:dyDescent="0.25">
      <c r="B9" s="47">
        <v>2</v>
      </c>
      <c r="C9" s="108" t="s">
        <v>7</v>
      </c>
      <c r="D9" s="109"/>
      <c r="E9" s="13" t="s">
        <v>39</v>
      </c>
      <c r="F9" s="155" t="s">
        <v>71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157"/>
    </row>
    <row r="10" spans="2:21" s="3" customFormat="1" ht="24" customHeight="1" x14ac:dyDescent="0.25">
      <c r="B10" s="47">
        <v>3</v>
      </c>
      <c r="C10" s="108" t="s">
        <v>8</v>
      </c>
      <c r="D10" s="181"/>
      <c r="E10" s="109"/>
      <c r="F10" s="158" t="s">
        <v>77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160"/>
    </row>
    <row r="11" spans="2:21" s="3" customFormat="1" ht="24" customHeight="1" thickBot="1" x14ac:dyDescent="0.3">
      <c r="B11" s="50">
        <v>4</v>
      </c>
      <c r="C11" s="178" t="s">
        <v>9</v>
      </c>
      <c r="D11" s="179"/>
      <c r="E11" s="180"/>
      <c r="F11" s="161" t="s">
        <v>74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  <c r="U11" s="163"/>
    </row>
    <row r="12" spans="2:21" s="3" customFormat="1" ht="18" customHeight="1" x14ac:dyDescent="0.25">
      <c r="B12" s="111"/>
      <c r="C12" s="66"/>
      <c r="D12" s="66"/>
      <c r="E12" s="67"/>
      <c r="F12" s="134" t="s">
        <v>19</v>
      </c>
      <c r="G12" s="135"/>
      <c r="H12" s="135"/>
      <c r="I12" s="135"/>
      <c r="J12" s="135"/>
      <c r="K12" s="135"/>
      <c r="L12" s="136"/>
      <c r="M12" s="55" t="s">
        <v>19</v>
      </c>
      <c r="N12" s="19" t="s">
        <v>21</v>
      </c>
      <c r="O12" s="134" t="s">
        <v>20</v>
      </c>
      <c r="P12" s="136"/>
      <c r="Q12" s="54" t="s">
        <v>20</v>
      </c>
      <c r="R12" s="53" t="s">
        <v>61</v>
      </c>
      <c r="S12" s="99" t="s">
        <v>17</v>
      </c>
      <c r="T12" s="99" t="s">
        <v>18</v>
      </c>
      <c r="U12" s="185" t="s">
        <v>72</v>
      </c>
    </row>
    <row r="13" spans="2:21" s="3" customFormat="1" ht="18" customHeight="1" x14ac:dyDescent="0.25">
      <c r="B13" s="112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0"/>
      <c r="T13" s="100"/>
      <c r="U13" s="186"/>
    </row>
    <row r="14" spans="2:21" s="4" customFormat="1" ht="24" customHeight="1" x14ac:dyDescent="0.25">
      <c r="B14" s="121">
        <v>5</v>
      </c>
      <c r="C14" s="123" t="s">
        <v>10</v>
      </c>
      <c r="D14" s="124"/>
      <c r="E14" s="15" t="s">
        <v>40</v>
      </c>
      <c r="F14" s="90">
        <v>112</v>
      </c>
      <c r="G14" s="90">
        <v>12</v>
      </c>
      <c r="H14" s="90">
        <v>3</v>
      </c>
      <c r="I14" s="90">
        <v>4</v>
      </c>
      <c r="J14" s="90">
        <v>8</v>
      </c>
      <c r="K14" s="90">
        <v>12</v>
      </c>
      <c r="L14" s="90">
        <v>30</v>
      </c>
      <c r="M14" s="90">
        <f>SUM(F14:L15)</f>
        <v>181</v>
      </c>
      <c r="N14" s="90">
        <v>2</v>
      </c>
      <c r="O14" s="90">
        <v>10</v>
      </c>
      <c r="P14" s="90">
        <v>0</v>
      </c>
      <c r="Q14" s="90">
        <f>SUM(O14:P15)</f>
        <v>10</v>
      </c>
      <c r="R14" s="90">
        <f>SUM(M14,N14,Q14)</f>
        <v>193</v>
      </c>
      <c r="S14" s="176">
        <v>733</v>
      </c>
      <c r="T14" s="90">
        <v>13</v>
      </c>
      <c r="U14" s="177">
        <f>SUM(R14:T15)</f>
        <v>939</v>
      </c>
    </row>
    <row r="15" spans="2:21" s="4" customFormat="1" ht="24" customHeight="1" x14ac:dyDescent="0.25">
      <c r="B15" s="121"/>
      <c r="C15" s="130"/>
      <c r="D15" s="131"/>
      <c r="E15" s="48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6"/>
      <c r="T15" s="90"/>
      <c r="U15" s="177"/>
    </row>
    <row r="16" spans="2:21" s="4" customFormat="1" ht="24" customHeight="1" x14ac:dyDescent="0.25">
      <c r="B16" s="47"/>
      <c r="C16" s="52"/>
      <c r="D16" s="27"/>
      <c r="E16" s="51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121">
        <v>6</v>
      </c>
      <c r="C17" s="123" t="s">
        <v>11</v>
      </c>
      <c r="D17" s="146"/>
      <c r="E17" s="16" t="s">
        <v>41</v>
      </c>
      <c r="F17" s="91">
        <f t="shared" ref="F17:Q17" si="1">100/F16</f>
        <v>1.7012589316093911</v>
      </c>
      <c r="G17" s="91">
        <f t="shared" si="1"/>
        <v>1.7012589316093911</v>
      </c>
      <c r="H17" s="91">
        <f t="shared" si="1"/>
        <v>1.7012589316093911</v>
      </c>
      <c r="I17" s="91">
        <f t="shared" si="1"/>
        <v>1.7012589316093911</v>
      </c>
      <c r="J17" s="91">
        <f t="shared" si="1"/>
        <v>1.7012589316093911</v>
      </c>
      <c r="K17" s="91">
        <f t="shared" si="1"/>
        <v>1.7012589316093911</v>
      </c>
      <c r="L17" s="91">
        <f t="shared" si="1"/>
        <v>1.7012589316093911</v>
      </c>
      <c r="M17" s="91">
        <f t="shared" si="1"/>
        <v>1.7012589316093911</v>
      </c>
      <c r="N17" s="91">
        <f t="shared" si="1"/>
        <v>1.8814675446848539</v>
      </c>
      <c r="O17" s="91">
        <f t="shared" si="1"/>
        <v>1.893939393939394</v>
      </c>
      <c r="P17" s="91">
        <f t="shared" si="1"/>
        <v>1.893939393939394</v>
      </c>
      <c r="Q17" s="91">
        <f t="shared" si="1"/>
        <v>1.893939393939394</v>
      </c>
      <c r="R17" s="91"/>
      <c r="S17" s="91">
        <f>100/S16</f>
        <v>1.7739932588256166</v>
      </c>
      <c r="T17" s="91">
        <f>100/T16</f>
        <v>1.7940437746681019</v>
      </c>
      <c r="U17" s="164"/>
    </row>
    <row r="18" spans="2:21" s="4" customFormat="1" ht="24" customHeight="1" x14ac:dyDescent="0.25">
      <c r="B18" s="121"/>
      <c r="C18" s="130"/>
      <c r="D18" s="147"/>
      <c r="E18" s="51" t="s">
        <v>22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64"/>
    </row>
    <row r="19" spans="2:21" s="4" customFormat="1" ht="24" customHeight="1" x14ac:dyDescent="0.25">
      <c r="B19" s="121">
        <v>7</v>
      </c>
      <c r="C19" s="123" t="s">
        <v>23</v>
      </c>
      <c r="D19" s="146"/>
      <c r="E19" s="15" t="s">
        <v>42</v>
      </c>
      <c r="F19" s="92">
        <f t="shared" ref="F19:Q19" si="2">F14*F17</f>
        <v>190.5410003402518</v>
      </c>
      <c r="G19" s="92">
        <f t="shared" si="2"/>
        <v>20.415107179312692</v>
      </c>
      <c r="H19" s="92">
        <f t="shared" si="2"/>
        <v>5.1037767948281729</v>
      </c>
      <c r="I19" s="92">
        <f t="shared" si="2"/>
        <v>6.8050357264375645</v>
      </c>
      <c r="J19" s="92">
        <f t="shared" si="2"/>
        <v>13.610071452875129</v>
      </c>
      <c r="K19" s="92">
        <f t="shared" si="2"/>
        <v>20.415107179312692</v>
      </c>
      <c r="L19" s="92">
        <f t="shared" si="2"/>
        <v>51.037767948281733</v>
      </c>
      <c r="M19" s="92">
        <f t="shared" si="2"/>
        <v>307.92786662129981</v>
      </c>
      <c r="N19" s="92">
        <f t="shared" si="2"/>
        <v>3.7629350893697078</v>
      </c>
      <c r="O19" s="92">
        <f t="shared" si="2"/>
        <v>18.939393939393941</v>
      </c>
      <c r="P19" s="92">
        <f t="shared" si="2"/>
        <v>0</v>
      </c>
      <c r="Q19" s="92">
        <f t="shared" si="2"/>
        <v>18.939393939393941</v>
      </c>
      <c r="R19" s="92">
        <f>SUM(M19,N19,Q19)</f>
        <v>330.63019565006346</v>
      </c>
      <c r="S19" s="92">
        <f>S14*S17</f>
        <v>1300.3370587191771</v>
      </c>
      <c r="T19" s="92">
        <f>T14*T17</f>
        <v>23.322569070685326</v>
      </c>
      <c r="U19" s="150">
        <f>SUM(R19:T20)</f>
        <v>1654.2898234399258</v>
      </c>
    </row>
    <row r="20" spans="2:21" s="4" customFormat="1" ht="24" customHeight="1" x14ac:dyDescent="0.25">
      <c r="B20" s="121"/>
      <c r="C20" s="130"/>
      <c r="D20" s="147"/>
      <c r="E20" s="48" t="s">
        <v>24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150"/>
    </row>
    <row r="21" spans="2:21" s="4" customFormat="1" ht="24" customHeight="1" x14ac:dyDescent="0.25">
      <c r="B21" s="47"/>
      <c r="C21" s="52"/>
      <c r="D21" s="27"/>
      <c r="E21" s="51" t="s">
        <v>68</v>
      </c>
      <c r="F21" s="56">
        <v>118.3</v>
      </c>
      <c r="G21" s="56">
        <v>118.3</v>
      </c>
      <c r="H21" s="56">
        <v>118.3</v>
      </c>
      <c r="I21" s="56">
        <v>118.3</v>
      </c>
      <c r="J21" s="56">
        <v>118.3</v>
      </c>
      <c r="K21" s="56">
        <v>118.3</v>
      </c>
      <c r="L21" s="56">
        <v>118.3</v>
      </c>
      <c r="M21" s="56">
        <v>118.3</v>
      </c>
      <c r="N21" s="56">
        <v>126.7</v>
      </c>
      <c r="O21" s="56">
        <v>115.1</v>
      </c>
      <c r="P21" s="56">
        <v>115.1</v>
      </c>
      <c r="Q21" s="56">
        <v>115.1</v>
      </c>
      <c r="R21" s="56"/>
      <c r="S21" s="56">
        <v>102.2</v>
      </c>
      <c r="T21" s="56">
        <v>106.7</v>
      </c>
      <c r="U21" s="34"/>
    </row>
    <row r="22" spans="2:21" s="4" customFormat="1" ht="24" customHeight="1" x14ac:dyDescent="0.25">
      <c r="B22" s="121">
        <v>8</v>
      </c>
      <c r="C22" s="123" t="s">
        <v>25</v>
      </c>
      <c r="D22" s="146"/>
      <c r="E22" s="16" t="s">
        <v>43</v>
      </c>
      <c r="F22" s="93">
        <f>100/F21</f>
        <v>0.84530853761622993</v>
      </c>
      <c r="G22" s="93">
        <f>100/G21</f>
        <v>0.84530853761622993</v>
      </c>
      <c r="H22" s="93">
        <f t="shared" ref="H22:T22" si="3">100/H21</f>
        <v>0.84530853761622993</v>
      </c>
      <c r="I22" s="93">
        <f t="shared" si="3"/>
        <v>0.84530853761622993</v>
      </c>
      <c r="J22" s="93">
        <f t="shared" si="3"/>
        <v>0.84530853761622993</v>
      </c>
      <c r="K22" s="93">
        <f t="shared" si="3"/>
        <v>0.84530853761622993</v>
      </c>
      <c r="L22" s="93">
        <f t="shared" si="3"/>
        <v>0.84530853761622993</v>
      </c>
      <c r="M22" s="93">
        <f t="shared" si="3"/>
        <v>0.84530853761622993</v>
      </c>
      <c r="N22" s="93">
        <f t="shared" si="3"/>
        <v>0.78926598263614833</v>
      </c>
      <c r="O22" s="93">
        <f t="shared" si="3"/>
        <v>0.86880973066898348</v>
      </c>
      <c r="P22" s="93">
        <f t="shared" si="3"/>
        <v>0.86880973066898348</v>
      </c>
      <c r="Q22" s="93">
        <f t="shared" si="3"/>
        <v>0.86880973066898348</v>
      </c>
      <c r="R22" s="93"/>
      <c r="S22" s="93">
        <f t="shared" si="3"/>
        <v>0.97847358121330719</v>
      </c>
      <c r="T22" s="93">
        <f t="shared" si="3"/>
        <v>0.93720712277413309</v>
      </c>
      <c r="U22" s="151"/>
    </row>
    <row r="23" spans="2:21" s="4" customFormat="1" ht="24" customHeight="1" x14ac:dyDescent="0.25">
      <c r="B23" s="121"/>
      <c r="C23" s="130"/>
      <c r="D23" s="147"/>
      <c r="E23" s="48" t="s">
        <v>22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51"/>
    </row>
    <row r="24" spans="2:21" s="4" customFormat="1" ht="24" customHeight="1" x14ac:dyDescent="0.25">
      <c r="B24" s="121">
        <v>9</v>
      </c>
      <c r="C24" s="123" t="s">
        <v>26</v>
      </c>
      <c r="D24" s="146"/>
      <c r="E24" s="15" t="s">
        <v>44</v>
      </c>
      <c r="F24" s="94">
        <f>F19*F22</f>
        <v>161.06593435355182</v>
      </c>
      <c r="G24" s="94">
        <f>G19*G22</f>
        <v>17.257064395023409</v>
      </c>
      <c r="H24" s="94">
        <f t="shared" ref="H24:T24" si="4">H19*H22</f>
        <v>4.3142660987558523</v>
      </c>
      <c r="I24" s="94">
        <f t="shared" si="4"/>
        <v>5.7523547983411367</v>
      </c>
      <c r="J24" s="94">
        <f t="shared" si="4"/>
        <v>11.504709596682273</v>
      </c>
      <c r="K24" s="94">
        <f t="shared" si="4"/>
        <v>17.257064395023409</v>
      </c>
      <c r="L24" s="94">
        <f t="shared" si="4"/>
        <v>43.142660987558521</v>
      </c>
      <c r="M24" s="94">
        <f t="shared" si="4"/>
        <v>260.29405462493645</v>
      </c>
      <c r="N24" s="94">
        <f t="shared" si="4"/>
        <v>2.9699566609074251</v>
      </c>
      <c r="O24" s="94">
        <f t="shared" si="4"/>
        <v>16.454729747518627</v>
      </c>
      <c r="P24" s="94">
        <f t="shared" si="4"/>
        <v>0</v>
      </c>
      <c r="Q24" s="94">
        <f t="shared" si="4"/>
        <v>16.454729747518627</v>
      </c>
      <c r="R24" s="94">
        <f>SUM(M24,N24,Q24)</f>
        <v>279.71874103336251</v>
      </c>
      <c r="S24" s="94">
        <f t="shared" si="4"/>
        <v>1272.3454586293317</v>
      </c>
      <c r="T24" s="94">
        <f t="shared" si="4"/>
        <v>21.85807785443798</v>
      </c>
      <c r="U24" s="149">
        <f>SUM(R24:T25)</f>
        <v>1573.9222775171322</v>
      </c>
    </row>
    <row r="25" spans="2:21" s="4" customFormat="1" ht="24" customHeight="1" x14ac:dyDescent="0.25">
      <c r="B25" s="121"/>
      <c r="C25" s="130"/>
      <c r="D25" s="147"/>
      <c r="E25" s="48" t="s">
        <v>24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149"/>
    </row>
    <row r="26" spans="2:21" s="4" customFormat="1" ht="24" customHeight="1" x14ac:dyDescent="0.25">
      <c r="B26" s="47"/>
      <c r="C26" s="52"/>
      <c r="D26" s="27"/>
      <c r="E26" s="51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121">
        <v>10</v>
      </c>
      <c r="C27" s="123" t="s">
        <v>27</v>
      </c>
      <c r="D27" s="146"/>
      <c r="E27" s="15" t="s">
        <v>45</v>
      </c>
      <c r="F27" s="95">
        <f>100/F26</f>
        <v>0.93632958801498134</v>
      </c>
      <c r="G27" s="95">
        <f t="shared" ref="G27:T27" si="5">100/G26</f>
        <v>0.93632958801498134</v>
      </c>
      <c r="H27" s="95">
        <f t="shared" si="5"/>
        <v>0.93632958801498134</v>
      </c>
      <c r="I27" s="95">
        <f t="shared" si="5"/>
        <v>0.93632958801498134</v>
      </c>
      <c r="J27" s="95">
        <f t="shared" si="5"/>
        <v>0.93632958801498134</v>
      </c>
      <c r="K27" s="95">
        <f t="shared" si="5"/>
        <v>0.93632958801498134</v>
      </c>
      <c r="L27" s="95">
        <f t="shared" si="5"/>
        <v>0.93632958801498134</v>
      </c>
      <c r="M27" s="95">
        <f t="shared" si="5"/>
        <v>0.93632958801498134</v>
      </c>
      <c r="N27" s="95">
        <f t="shared" si="5"/>
        <v>0.91996320147194111</v>
      </c>
      <c r="O27" s="95">
        <f t="shared" si="5"/>
        <v>0.95328884652049561</v>
      </c>
      <c r="P27" s="95">
        <f t="shared" si="5"/>
        <v>0.95328884652049561</v>
      </c>
      <c r="Q27" s="95">
        <f t="shared" si="5"/>
        <v>0.95328884652049561</v>
      </c>
      <c r="R27" s="95"/>
      <c r="S27" s="95">
        <f t="shared" si="5"/>
        <v>1.0214504596527068</v>
      </c>
      <c r="T27" s="95">
        <f t="shared" si="5"/>
        <v>1.7123287671232876</v>
      </c>
      <c r="U27" s="151"/>
    </row>
    <row r="28" spans="2:21" s="4" customFormat="1" ht="24" customHeight="1" x14ac:dyDescent="0.25">
      <c r="B28" s="121"/>
      <c r="C28" s="130"/>
      <c r="D28" s="147"/>
      <c r="E28" s="48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1"/>
    </row>
    <row r="29" spans="2:21" s="4" customFormat="1" ht="24" customHeight="1" x14ac:dyDescent="0.25">
      <c r="B29" s="121">
        <v>11</v>
      </c>
      <c r="C29" s="123" t="s">
        <v>28</v>
      </c>
      <c r="D29" s="146"/>
      <c r="E29" s="15" t="s">
        <v>29</v>
      </c>
      <c r="F29" s="98">
        <f>F24*F27</f>
        <v>150.81079995650921</v>
      </c>
      <c r="G29" s="98">
        <f t="shared" ref="G29:T29" si="6">G24*G27</f>
        <v>16.158299995340272</v>
      </c>
      <c r="H29" s="98">
        <f t="shared" si="6"/>
        <v>4.039574998835068</v>
      </c>
      <c r="I29" s="98">
        <f t="shared" si="6"/>
        <v>5.3860999984467579</v>
      </c>
      <c r="J29" s="98">
        <f t="shared" si="6"/>
        <v>10.772199996893516</v>
      </c>
      <c r="K29" s="98">
        <f t="shared" si="6"/>
        <v>16.158299995340272</v>
      </c>
      <c r="L29" s="98">
        <f t="shared" si="6"/>
        <v>40.39574998835068</v>
      </c>
      <c r="M29" s="98">
        <f t="shared" si="6"/>
        <v>243.72102492971578</v>
      </c>
      <c r="N29" s="98">
        <f t="shared" si="6"/>
        <v>2.7322508380013111</v>
      </c>
      <c r="O29" s="98">
        <f t="shared" si="6"/>
        <v>15.686110340818518</v>
      </c>
      <c r="P29" s="98">
        <f t="shared" si="6"/>
        <v>0</v>
      </c>
      <c r="Q29" s="98">
        <f t="shared" si="6"/>
        <v>15.686110340818518</v>
      </c>
      <c r="R29" s="96">
        <f>SUM(M29,N29,Q29)</f>
        <v>262.13938610853563</v>
      </c>
      <c r="S29" s="98">
        <f t="shared" si="6"/>
        <v>1299.6378535539648</v>
      </c>
      <c r="T29" s="98">
        <f t="shared" si="6"/>
        <v>37.428215504174624</v>
      </c>
      <c r="U29" s="148">
        <f>SUM(R29:T30)</f>
        <v>1599.2054551666752</v>
      </c>
    </row>
    <row r="30" spans="2:21" s="4" customFormat="1" ht="24" customHeight="1" x14ac:dyDescent="0.25">
      <c r="B30" s="121"/>
      <c r="C30" s="130"/>
      <c r="D30" s="147"/>
      <c r="E30" s="48" t="s">
        <v>24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6"/>
      <c r="S30" s="98"/>
      <c r="T30" s="98"/>
      <c r="U30" s="148"/>
    </row>
    <row r="31" spans="2:21" s="4" customFormat="1" ht="24" customHeight="1" x14ac:dyDescent="0.25">
      <c r="B31" s="121">
        <v>12</v>
      </c>
      <c r="C31" s="123" t="s">
        <v>30</v>
      </c>
      <c r="D31" s="124"/>
      <c r="E31" s="142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4"/>
    </row>
    <row r="32" spans="2:21" s="4" customFormat="1" ht="24" customHeight="1" thickBot="1" x14ac:dyDescent="0.3">
      <c r="B32" s="122"/>
      <c r="C32" s="125"/>
      <c r="D32" s="126"/>
      <c r="E32" s="143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5"/>
    </row>
    <row r="33" spans="2:21" s="4" customFormat="1" ht="24" customHeight="1" x14ac:dyDescent="0.25">
      <c r="B33" s="137">
        <v>13</v>
      </c>
      <c r="C33" s="138" t="s">
        <v>32</v>
      </c>
      <c r="D33" s="139"/>
      <c r="E33" s="19" t="s">
        <v>46</v>
      </c>
      <c r="F33" s="141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1"/>
      <c r="T33" s="141"/>
      <c r="U33" s="140"/>
    </row>
    <row r="34" spans="2:21" s="4" customFormat="1" ht="24" customHeight="1" x14ac:dyDescent="0.25">
      <c r="B34" s="121"/>
      <c r="C34" s="130"/>
      <c r="D34" s="131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19"/>
    </row>
    <row r="35" spans="2:21" s="4" customFormat="1" ht="24" customHeight="1" x14ac:dyDescent="0.25">
      <c r="B35" s="121">
        <v>14</v>
      </c>
      <c r="C35" s="123" t="s">
        <v>33</v>
      </c>
      <c r="D35" s="124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19"/>
    </row>
    <row r="36" spans="2:21" s="4" customFormat="1" ht="24" customHeight="1" thickBot="1" x14ac:dyDescent="0.3">
      <c r="B36" s="122"/>
      <c r="C36" s="125"/>
      <c r="D36" s="126"/>
      <c r="E36" s="21" t="s">
        <v>12</v>
      </c>
      <c r="F36" s="133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3"/>
      <c r="T36" s="133"/>
      <c r="U36" s="120"/>
    </row>
    <row r="37" spans="2:21" s="4" customFormat="1" ht="24" customHeight="1" x14ac:dyDescent="0.25">
      <c r="B37" s="137">
        <v>15</v>
      </c>
      <c r="C37" s="138" t="s">
        <v>34</v>
      </c>
      <c r="D37" s="139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40"/>
    </row>
    <row r="38" spans="2:21" s="4" customFormat="1" ht="24" customHeight="1" x14ac:dyDescent="0.25">
      <c r="B38" s="121"/>
      <c r="C38" s="130"/>
      <c r="D38" s="131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9"/>
    </row>
    <row r="39" spans="2:21" s="4" customFormat="1" ht="24" customHeight="1" x14ac:dyDescent="0.25">
      <c r="B39" s="121">
        <v>16</v>
      </c>
      <c r="C39" s="123" t="s">
        <v>35</v>
      </c>
      <c r="D39" s="124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9"/>
    </row>
    <row r="40" spans="2:21" s="4" customFormat="1" ht="24" customHeight="1" thickBot="1" x14ac:dyDescent="0.3">
      <c r="B40" s="122"/>
      <c r="C40" s="125"/>
      <c r="D40" s="126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20"/>
    </row>
    <row r="41" spans="2:21" s="4" customFormat="1" ht="24" customHeight="1" x14ac:dyDescent="0.25">
      <c r="B41" s="127">
        <v>17</v>
      </c>
      <c r="C41" s="128" t="s">
        <v>37</v>
      </c>
      <c r="D41" s="129"/>
      <c r="E41" s="48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2"/>
    </row>
    <row r="42" spans="2:21" s="4" customFormat="1" ht="24" customHeight="1" x14ac:dyDescent="0.25">
      <c r="B42" s="121"/>
      <c r="C42" s="130"/>
      <c r="D42" s="131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9"/>
    </row>
    <row r="43" spans="2:21" s="4" customFormat="1" ht="24" customHeight="1" x14ac:dyDescent="0.25">
      <c r="B43" s="121">
        <v>18</v>
      </c>
      <c r="C43" s="123" t="s">
        <v>38</v>
      </c>
      <c r="D43" s="124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9"/>
    </row>
    <row r="44" spans="2:21" s="4" customFormat="1" ht="24" customHeight="1" thickBot="1" x14ac:dyDescent="0.3">
      <c r="B44" s="122"/>
      <c r="C44" s="125"/>
      <c r="D44" s="126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20"/>
    </row>
    <row r="45" spans="2:21" s="4" customFormat="1" ht="15" customHeight="1" x14ac:dyDescent="0.25">
      <c r="B45" s="103" t="s">
        <v>5</v>
      </c>
      <c r="C45" s="104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</row>
    <row r="46" spans="2:21" s="4" customFormat="1" ht="48" customHeight="1" thickBot="1" x14ac:dyDescent="0.3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2019-09-18T13:04:14Z</cp:lastPrinted>
  <dcterms:created xsi:type="dcterms:W3CDTF">2019-09-10T08:33:34Z</dcterms:created>
  <dcterms:modified xsi:type="dcterms:W3CDTF">2019-10-31T12:03:01Z</dcterms:modified>
</cp:coreProperties>
</file>