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el\Dropbox\ML Strategy - sdilene zakaznici\DTM2\20-DTM2-Jihocesky-kraj\40-Vystup-studie-proveditelnosti\"/>
    </mc:Choice>
  </mc:AlternateContent>
  <xr:revisionPtr revIDLastSave="2" documentId="13_ncr:1_{CDBD5E3A-6876-4009-ADBA-8A84CC017F9E}" xr6:coauthVersionLast="47" xr6:coauthVersionMax="47" xr10:uidLastSave="{D7D1919E-8C3E-4285-B449-70FB35C1F308}"/>
  <workbookProtection workbookAlgorithmName="SHA-512" workbookHashValue="d5cKZh2It0xHbj8+8nPMJ6MR2ZO0ADX5WJncXSn+IYFHjnxxLk1Xlw8nVlz/N5itPfHJhVAGCcoXg6nLmxz0vA==" workbookSaltValue="fgsJBH4rguwj3+1//qCo9g==" workbookSpinCount="100000" lockStructure="1"/>
  <bookViews>
    <workbookView xWindow="18495" yWindow="0" windowWidth="18510" windowHeight="21600" firstSheet="2" activeTab="2" xr2:uid="{80CE3573-617A-401F-978E-2F2BC6DE486B}"/>
  </bookViews>
  <sheets>
    <sheet name="postup" sheetId="8" r:id="rId1"/>
    <sheet name="výstupy z předešlých projektů" sheetId="6" r:id="rId2"/>
    <sheet name="vstup pro NPO" sheetId="1" r:id="rId3"/>
    <sheet name="souhrnné výstupy" sheetId="26" state="hidden" r:id="rId4"/>
    <sheet name="vstup pro NPO_Praha" sheetId="9" state="hidden" r:id="rId5"/>
    <sheet name="vstup pro NPO_PlK" sheetId="12" state="hidden" r:id="rId6"/>
    <sheet name="vstup pro NPO_VyK" sheetId="13" state="hidden" r:id="rId7"/>
    <sheet name="vstup pro NPO_LbK" sheetId="11" state="hidden" r:id="rId8"/>
    <sheet name="vstup pro NPO_OlK" sheetId="25" state="hidden" r:id="rId9"/>
    <sheet name="vstup pro NPO_JmK" sheetId="24" state="hidden" r:id="rId10"/>
    <sheet name="vstup pro NPO_ZlK" sheetId="23" state="hidden" r:id="rId11"/>
    <sheet name="vstup pro NPO_KHK" sheetId="22" state="hidden" r:id="rId12"/>
    <sheet name="vstup pro NPO_SčK" sheetId="21" state="hidden" r:id="rId13"/>
    <sheet name="vstup pro NPO_MsK" sheetId="20" state="hidden" r:id="rId14"/>
    <sheet name="vstup pro NPO_KvK" sheetId="19" state="hidden" r:id="rId15"/>
    <sheet name="vstup pro NPO_ÚsK" sheetId="18" state="hidden" r:id="rId16"/>
    <sheet name="vstup pro NPO_JčK" sheetId="17" state="hidden" r:id="rId17"/>
    <sheet name="vstup pro NPO_PcK" sheetId="16" state="hidden" r:id="rId18"/>
    <sheet name="vstup pro NPO_ŘSD" sheetId="15" state="hidden" r:id="rId19"/>
    <sheet name="vstup pro NPO_SŽ" sheetId="14" state="hidden" r:id="rId20"/>
    <sheet name="zdroj" sheetId="4" state="hidden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4" l="1"/>
  <c r="F5" i="15"/>
  <c r="F5" i="16"/>
  <c r="F5" i="17"/>
  <c r="F5" i="18"/>
  <c r="F5" i="19"/>
  <c r="F5" i="20"/>
  <c r="F5" i="21"/>
  <c r="F5" i="23"/>
  <c r="F5" i="24"/>
  <c r="F5" i="25"/>
  <c r="F5" i="11"/>
  <c r="F5" i="13"/>
  <c r="F5" i="12"/>
  <c r="F5" i="9"/>
  <c r="F5" i="1"/>
  <c r="F5" i="22"/>
  <c r="R29" i="25" l="1"/>
  <c r="G20" i="26" s="1"/>
  <c r="O29" i="25"/>
  <c r="G15" i="26" s="1"/>
  <c r="F29" i="25"/>
  <c r="G10" i="26" s="1"/>
  <c r="C29" i="25"/>
  <c r="G5" i="26" s="1"/>
  <c r="L22" i="25"/>
  <c r="X22" i="25" s="1"/>
  <c r="L20" i="25"/>
  <c r="F28" i="25" s="1"/>
  <c r="G9" i="26" s="1"/>
  <c r="L18" i="25"/>
  <c r="X18" i="25" s="1"/>
  <c r="O28" i="25" s="1"/>
  <c r="G14" i="26" s="1"/>
  <c r="D5" i="25"/>
  <c r="R29" i="24"/>
  <c r="H20" i="26" s="1"/>
  <c r="O29" i="24"/>
  <c r="H15" i="26" s="1"/>
  <c r="F29" i="24"/>
  <c r="H10" i="26" s="1"/>
  <c r="C29" i="24"/>
  <c r="H5" i="26" s="1"/>
  <c r="L22" i="24"/>
  <c r="X22" i="24" s="1"/>
  <c r="L20" i="24"/>
  <c r="F28" i="24" s="1"/>
  <c r="H9" i="26" s="1"/>
  <c r="L18" i="24"/>
  <c r="X18" i="24" s="1"/>
  <c r="O28" i="24" s="1"/>
  <c r="H14" i="26" s="1"/>
  <c r="D5" i="24"/>
  <c r="R29" i="23"/>
  <c r="I20" i="26" s="1"/>
  <c r="O29" i="23"/>
  <c r="I15" i="26" s="1"/>
  <c r="F29" i="23"/>
  <c r="I10" i="26" s="1"/>
  <c r="C29" i="23"/>
  <c r="I5" i="26" s="1"/>
  <c r="L22" i="23"/>
  <c r="X22" i="23" s="1"/>
  <c r="L20" i="23"/>
  <c r="F28" i="23" s="1"/>
  <c r="I9" i="26" s="1"/>
  <c r="L18" i="23"/>
  <c r="X18" i="23" s="1"/>
  <c r="O28" i="23" s="1"/>
  <c r="I14" i="26" s="1"/>
  <c r="D5" i="23"/>
  <c r="R29" i="22"/>
  <c r="J20" i="26" s="1"/>
  <c r="O29" i="22"/>
  <c r="J15" i="26" s="1"/>
  <c r="F29" i="22"/>
  <c r="J10" i="26" s="1"/>
  <c r="C29" i="22"/>
  <c r="J5" i="26" s="1"/>
  <c r="L22" i="22"/>
  <c r="X22" i="22" s="1"/>
  <c r="L20" i="22"/>
  <c r="L18" i="22"/>
  <c r="X18" i="22" s="1"/>
  <c r="O28" i="22" s="1"/>
  <c r="J14" i="26" s="1"/>
  <c r="D5" i="22"/>
  <c r="R29" i="21"/>
  <c r="K20" i="26" s="1"/>
  <c r="O29" i="21"/>
  <c r="K15" i="26" s="1"/>
  <c r="F29" i="21"/>
  <c r="K10" i="26" s="1"/>
  <c r="C29" i="21"/>
  <c r="K5" i="26" s="1"/>
  <c r="L22" i="21"/>
  <c r="X22" i="21" s="1"/>
  <c r="L20" i="21"/>
  <c r="F28" i="21" s="1"/>
  <c r="K9" i="26" s="1"/>
  <c r="L18" i="21"/>
  <c r="D5" i="21"/>
  <c r="R29" i="20"/>
  <c r="L20" i="26" s="1"/>
  <c r="O29" i="20"/>
  <c r="L15" i="26" s="1"/>
  <c r="F29" i="20"/>
  <c r="L10" i="26" s="1"/>
  <c r="C29" i="20"/>
  <c r="L5" i="26" s="1"/>
  <c r="L22" i="20"/>
  <c r="X22" i="20" s="1"/>
  <c r="L20" i="20"/>
  <c r="F28" i="20" s="1"/>
  <c r="L9" i="26" s="1"/>
  <c r="L18" i="20"/>
  <c r="X18" i="20" s="1"/>
  <c r="O28" i="20" s="1"/>
  <c r="L14" i="26" s="1"/>
  <c r="D5" i="20"/>
  <c r="R29" i="19"/>
  <c r="M20" i="26" s="1"/>
  <c r="O29" i="19"/>
  <c r="M15" i="26" s="1"/>
  <c r="F29" i="19"/>
  <c r="M10" i="26" s="1"/>
  <c r="C29" i="19"/>
  <c r="M5" i="26" s="1"/>
  <c r="L22" i="19"/>
  <c r="X22" i="19" s="1"/>
  <c r="L20" i="19"/>
  <c r="F28" i="19" s="1"/>
  <c r="M9" i="26" s="1"/>
  <c r="L18" i="19"/>
  <c r="X18" i="19" s="1"/>
  <c r="O28" i="19" s="1"/>
  <c r="M14" i="26" s="1"/>
  <c r="D5" i="19"/>
  <c r="R29" i="18"/>
  <c r="N20" i="26" s="1"/>
  <c r="O29" i="18"/>
  <c r="N15" i="26" s="1"/>
  <c r="F29" i="18"/>
  <c r="N10" i="26" s="1"/>
  <c r="C29" i="18"/>
  <c r="N5" i="26" s="1"/>
  <c r="L22" i="18"/>
  <c r="X22" i="18" s="1"/>
  <c r="L20" i="18"/>
  <c r="F28" i="18" s="1"/>
  <c r="N9" i="26" s="1"/>
  <c r="L18" i="18"/>
  <c r="X18" i="18" s="1"/>
  <c r="O28" i="18" s="1"/>
  <c r="N14" i="26" s="1"/>
  <c r="D5" i="18"/>
  <c r="R29" i="17"/>
  <c r="O20" i="26" s="1"/>
  <c r="O29" i="17"/>
  <c r="O15" i="26" s="1"/>
  <c r="F29" i="17"/>
  <c r="O10" i="26" s="1"/>
  <c r="C29" i="17"/>
  <c r="O5" i="26" s="1"/>
  <c r="L22" i="17"/>
  <c r="X22" i="17" s="1"/>
  <c r="L20" i="17"/>
  <c r="F28" i="17" s="1"/>
  <c r="O9" i="26" s="1"/>
  <c r="L18" i="17"/>
  <c r="X18" i="17" s="1"/>
  <c r="O28" i="17" s="1"/>
  <c r="O14" i="26" s="1"/>
  <c r="D5" i="17"/>
  <c r="R29" i="16"/>
  <c r="P20" i="26" s="1"/>
  <c r="O29" i="16"/>
  <c r="P15" i="26" s="1"/>
  <c r="F29" i="16"/>
  <c r="P10" i="26" s="1"/>
  <c r="C29" i="16"/>
  <c r="P5" i="26" s="1"/>
  <c r="L22" i="16"/>
  <c r="X22" i="16" s="1"/>
  <c r="L20" i="16"/>
  <c r="L18" i="16"/>
  <c r="X18" i="16" s="1"/>
  <c r="O28" i="16" s="1"/>
  <c r="P14" i="26" s="1"/>
  <c r="D5" i="16"/>
  <c r="R29" i="15"/>
  <c r="Q20" i="26" s="1"/>
  <c r="O29" i="15"/>
  <c r="Q15" i="26" s="1"/>
  <c r="F29" i="15"/>
  <c r="Q10" i="26" s="1"/>
  <c r="C29" i="15"/>
  <c r="Q5" i="26" s="1"/>
  <c r="L22" i="15"/>
  <c r="X22" i="15" s="1"/>
  <c r="L20" i="15"/>
  <c r="F28" i="15" s="1"/>
  <c r="Q9" i="26" s="1"/>
  <c r="L18" i="15"/>
  <c r="D5" i="15"/>
  <c r="R29" i="14"/>
  <c r="R20" i="26" s="1"/>
  <c r="O29" i="14"/>
  <c r="R15" i="26" s="1"/>
  <c r="F29" i="14"/>
  <c r="R10" i="26" s="1"/>
  <c r="C29" i="14"/>
  <c r="R5" i="26" s="1"/>
  <c r="L22" i="14"/>
  <c r="X22" i="14" s="1"/>
  <c r="L20" i="14"/>
  <c r="F28" i="14" s="1"/>
  <c r="R9" i="26" s="1"/>
  <c r="L18" i="14"/>
  <c r="X18" i="14" s="1"/>
  <c r="O28" i="14" s="1"/>
  <c r="R14" i="26" s="1"/>
  <c r="D5" i="14"/>
  <c r="R29" i="13"/>
  <c r="E20" i="26" s="1"/>
  <c r="O29" i="13"/>
  <c r="E15" i="26" s="1"/>
  <c r="F29" i="13"/>
  <c r="E10" i="26" s="1"/>
  <c r="C29" i="13"/>
  <c r="E5" i="26" s="1"/>
  <c r="L22" i="13"/>
  <c r="X22" i="13" s="1"/>
  <c r="L20" i="13"/>
  <c r="F28" i="13" s="1"/>
  <c r="E9" i="26" s="1"/>
  <c r="L18" i="13"/>
  <c r="X18" i="13" s="1"/>
  <c r="O28" i="13" s="1"/>
  <c r="E14" i="26" s="1"/>
  <c r="D5" i="13"/>
  <c r="R29" i="12"/>
  <c r="D20" i="26" s="1"/>
  <c r="O29" i="12"/>
  <c r="D15" i="26" s="1"/>
  <c r="F29" i="12"/>
  <c r="D10" i="26" s="1"/>
  <c r="C29" i="12"/>
  <c r="D5" i="26" s="1"/>
  <c r="L22" i="12"/>
  <c r="X22" i="12" s="1"/>
  <c r="L20" i="12"/>
  <c r="F28" i="12" s="1"/>
  <c r="D9" i="26" s="1"/>
  <c r="L18" i="12"/>
  <c r="C28" i="12" s="1"/>
  <c r="D4" i="26" s="1"/>
  <c r="D23" i="26" s="1"/>
  <c r="D5" i="12"/>
  <c r="R29" i="11"/>
  <c r="F20" i="26" s="1"/>
  <c r="O29" i="11"/>
  <c r="F15" i="26" s="1"/>
  <c r="F29" i="11"/>
  <c r="F10" i="26" s="1"/>
  <c r="C29" i="11"/>
  <c r="F5" i="26" s="1"/>
  <c r="L22" i="11"/>
  <c r="X22" i="11" s="1"/>
  <c r="L20" i="11"/>
  <c r="F28" i="11" s="1"/>
  <c r="F9" i="26" s="1"/>
  <c r="L18" i="11"/>
  <c r="X18" i="11" s="1"/>
  <c r="O28" i="11" s="1"/>
  <c r="F14" i="26" s="1"/>
  <c r="D5" i="11"/>
  <c r="F28" i="16" l="1"/>
  <c r="P9" i="26" s="1"/>
  <c r="X20" i="16"/>
  <c r="R28" i="16" s="1"/>
  <c r="P19" i="26" s="1"/>
  <c r="P24" i="26" s="1"/>
  <c r="F28" i="22"/>
  <c r="J9" i="26" s="1"/>
  <c r="X20" i="22"/>
  <c r="R28" i="22" s="1"/>
  <c r="J19" i="26" s="1"/>
  <c r="J24" i="26" s="1"/>
  <c r="X20" i="14"/>
  <c r="R28" i="14" s="1"/>
  <c r="R19" i="26" s="1"/>
  <c r="R24" i="26" s="1"/>
  <c r="C28" i="14"/>
  <c r="R4" i="26" s="1"/>
  <c r="R23" i="26" s="1"/>
  <c r="X20" i="15"/>
  <c r="R28" i="15" s="1"/>
  <c r="Q19" i="26" s="1"/>
  <c r="H26" i="15"/>
  <c r="X18" i="15"/>
  <c r="O28" i="15" s="1"/>
  <c r="Q14" i="26" s="1"/>
  <c r="Q24" i="26" s="1"/>
  <c r="C28" i="15"/>
  <c r="Q4" i="26" s="1"/>
  <c r="Q23" i="26" s="1"/>
  <c r="C28" i="16"/>
  <c r="P4" i="26" s="1"/>
  <c r="P23" i="26" s="1"/>
  <c r="X20" i="17"/>
  <c r="R28" i="17" s="1"/>
  <c r="O19" i="26" s="1"/>
  <c r="O24" i="26" s="1"/>
  <c r="C28" i="17"/>
  <c r="O4" i="26" s="1"/>
  <c r="O23" i="26" s="1"/>
  <c r="X20" i="18"/>
  <c r="R28" i="18" s="1"/>
  <c r="N19" i="26" s="1"/>
  <c r="N24" i="26" s="1"/>
  <c r="C28" i="18"/>
  <c r="N4" i="26" s="1"/>
  <c r="N23" i="26" s="1"/>
  <c r="X20" i="19"/>
  <c r="R28" i="19" s="1"/>
  <c r="M19" i="26" s="1"/>
  <c r="M24" i="26" s="1"/>
  <c r="C28" i="19"/>
  <c r="M4" i="26" s="1"/>
  <c r="M23" i="26" s="1"/>
  <c r="X20" i="20"/>
  <c r="R28" i="20" s="1"/>
  <c r="L19" i="26" s="1"/>
  <c r="L24" i="26" s="1"/>
  <c r="C28" i="20"/>
  <c r="L4" i="26" s="1"/>
  <c r="L23" i="26" s="1"/>
  <c r="X20" i="21"/>
  <c r="R28" i="21" s="1"/>
  <c r="K19" i="26" s="1"/>
  <c r="H26" i="21"/>
  <c r="X18" i="21"/>
  <c r="O28" i="21" s="1"/>
  <c r="K14" i="26" s="1"/>
  <c r="K24" i="26" s="1"/>
  <c r="C28" i="21"/>
  <c r="K4" i="26" s="1"/>
  <c r="K23" i="26" s="1"/>
  <c r="C28" i="22"/>
  <c r="J4" i="26" s="1"/>
  <c r="J23" i="26" s="1"/>
  <c r="X20" i="23"/>
  <c r="R28" i="23" s="1"/>
  <c r="I19" i="26" s="1"/>
  <c r="I24" i="26" s="1"/>
  <c r="C28" i="23"/>
  <c r="I4" i="26" s="1"/>
  <c r="I23" i="26" s="1"/>
  <c r="X20" i="24"/>
  <c r="R28" i="24" s="1"/>
  <c r="H19" i="26" s="1"/>
  <c r="H24" i="26" s="1"/>
  <c r="C28" i="24"/>
  <c r="H4" i="26" s="1"/>
  <c r="H23" i="26" s="1"/>
  <c r="X20" i="25"/>
  <c r="R28" i="25" s="1"/>
  <c r="G19" i="26" s="1"/>
  <c r="G24" i="26" s="1"/>
  <c r="C28" i="25"/>
  <c r="G4" i="26" s="1"/>
  <c r="G23" i="26" s="1"/>
  <c r="X20" i="11"/>
  <c r="R28" i="11" s="1"/>
  <c r="F19" i="26" s="1"/>
  <c r="F24" i="26" s="1"/>
  <c r="X20" i="13"/>
  <c r="R28" i="13" s="1"/>
  <c r="E19" i="26" s="1"/>
  <c r="E24" i="26" s="1"/>
  <c r="C28" i="13"/>
  <c r="E4" i="26" s="1"/>
  <c r="E23" i="26" s="1"/>
  <c r="X20" i="12"/>
  <c r="R28" i="12" s="1"/>
  <c r="D19" i="26" s="1"/>
  <c r="X18" i="12"/>
  <c r="O28" i="12" s="1"/>
  <c r="D14" i="26" s="1"/>
  <c r="D24" i="26" s="1"/>
  <c r="H26" i="25"/>
  <c r="H26" i="24"/>
  <c r="H26" i="23"/>
  <c r="H26" i="22"/>
  <c r="H26" i="20"/>
  <c r="H26" i="19"/>
  <c r="H26" i="18"/>
  <c r="H26" i="17"/>
  <c r="H26" i="16"/>
  <c r="H26" i="14"/>
  <c r="H26" i="13"/>
  <c r="H26" i="12"/>
  <c r="C28" i="11"/>
  <c r="F4" i="26" s="1"/>
  <c r="F23" i="26" s="1"/>
  <c r="H26" i="11"/>
  <c r="R29" i="9"/>
  <c r="C20" i="26" s="1"/>
  <c r="O29" i="9"/>
  <c r="C15" i="26" s="1"/>
  <c r="F29" i="9"/>
  <c r="C10" i="26" s="1"/>
  <c r="C29" i="9"/>
  <c r="C5" i="26" s="1"/>
  <c r="L22" i="9"/>
  <c r="X22" i="9" s="1"/>
  <c r="L20" i="9"/>
  <c r="F28" i="9" s="1"/>
  <c r="C9" i="26" s="1"/>
  <c r="L18" i="9"/>
  <c r="D5" i="9"/>
  <c r="C28" i="9" l="1"/>
  <c r="C4" i="26" s="1"/>
  <c r="C23" i="26" s="1"/>
  <c r="T23" i="26" s="1"/>
  <c r="X18" i="9"/>
  <c r="O28" i="9" s="1"/>
  <c r="C14" i="26" s="1"/>
  <c r="H26" i="9"/>
  <c r="X20" i="9"/>
  <c r="R28" i="9" s="1"/>
  <c r="C19" i="26" s="1"/>
  <c r="R29" i="1"/>
  <c r="O29" i="1"/>
  <c r="F29" i="1"/>
  <c r="C29" i="1"/>
  <c r="C24" i="26" l="1"/>
  <c r="T24" i="26" s="1"/>
  <c r="W23" i="26"/>
  <c r="T25" i="26"/>
  <c r="L22" i="1"/>
  <c r="X22" i="1" s="1"/>
  <c r="L20" i="1"/>
  <c r="L18" i="1"/>
  <c r="E19" i="6"/>
  <c r="E17" i="6"/>
  <c r="C22" i="1" s="1"/>
  <c r="E15" i="6"/>
  <c r="C20" i="1" s="1"/>
  <c r="E13" i="6"/>
  <c r="C18" i="1" s="1"/>
  <c r="C18" i="25" l="1"/>
  <c r="F18" i="25" s="1"/>
  <c r="C18" i="18"/>
  <c r="F18" i="18" s="1"/>
  <c r="C18" i="15"/>
  <c r="F18" i="15" s="1"/>
  <c r="C18" i="11"/>
  <c r="F18" i="11" s="1"/>
  <c r="C18" i="22"/>
  <c r="F18" i="22" s="1"/>
  <c r="C18" i="19"/>
  <c r="F18" i="19" s="1"/>
  <c r="C18" i="23"/>
  <c r="F18" i="23" s="1"/>
  <c r="C18" i="21"/>
  <c r="F18" i="21" s="1"/>
  <c r="C18" i="17"/>
  <c r="F18" i="17" s="1"/>
  <c r="C18" i="14"/>
  <c r="F18" i="14" s="1"/>
  <c r="C18" i="20"/>
  <c r="F18" i="20" s="1"/>
  <c r="C18" i="16"/>
  <c r="F18" i="16" s="1"/>
  <c r="C18" i="13"/>
  <c r="F18" i="13" s="1"/>
  <c r="C18" i="12"/>
  <c r="F18" i="12" s="1"/>
  <c r="C18" i="24"/>
  <c r="F18" i="24" s="1"/>
  <c r="C18" i="9"/>
  <c r="F18" i="9" s="1"/>
  <c r="C22" i="23"/>
  <c r="F22" i="23" s="1"/>
  <c r="O22" i="23" s="1"/>
  <c r="R22" i="23" s="1"/>
  <c r="C22" i="20"/>
  <c r="F22" i="20" s="1"/>
  <c r="O22" i="20" s="1"/>
  <c r="R22" i="20" s="1"/>
  <c r="C22" i="16"/>
  <c r="F22" i="16" s="1"/>
  <c r="O22" i="16" s="1"/>
  <c r="R22" i="16" s="1"/>
  <c r="C22" i="13"/>
  <c r="F22" i="13" s="1"/>
  <c r="O22" i="13" s="1"/>
  <c r="R22" i="13" s="1"/>
  <c r="C22" i="24"/>
  <c r="F22" i="24" s="1"/>
  <c r="O22" i="24" s="1"/>
  <c r="R22" i="24" s="1"/>
  <c r="C22" i="17"/>
  <c r="F22" i="17" s="1"/>
  <c r="O22" i="17" s="1"/>
  <c r="R22" i="17" s="1"/>
  <c r="C22" i="14"/>
  <c r="F22" i="14" s="1"/>
  <c r="O22" i="14" s="1"/>
  <c r="R22" i="14" s="1"/>
  <c r="C22" i="18"/>
  <c r="F22" i="18" s="1"/>
  <c r="O22" i="18" s="1"/>
  <c r="R22" i="18" s="1"/>
  <c r="C22" i="22"/>
  <c r="F22" i="22" s="1"/>
  <c r="O22" i="22" s="1"/>
  <c r="R22" i="22" s="1"/>
  <c r="C22" i="21"/>
  <c r="F22" i="21" s="1"/>
  <c r="O22" i="21" s="1"/>
  <c r="R22" i="21" s="1"/>
  <c r="C22" i="15"/>
  <c r="F22" i="15" s="1"/>
  <c r="O22" i="15" s="1"/>
  <c r="R22" i="15" s="1"/>
  <c r="C22" i="11"/>
  <c r="F22" i="11" s="1"/>
  <c r="O22" i="11" s="1"/>
  <c r="R22" i="11" s="1"/>
  <c r="C22" i="19"/>
  <c r="F22" i="19" s="1"/>
  <c r="O22" i="19" s="1"/>
  <c r="R22" i="19" s="1"/>
  <c r="C22" i="12"/>
  <c r="F22" i="12" s="1"/>
  <c r="O22" i="12" s="1"/>
  <c r="R22" i="12" s="1"/>
  <c r="C22" i="25"/>
  <c r="F22" i="25" s="1"/>
  <c r="O22" i="25" s="1"/>
  <c r="R22" i="25" s="1"/>
  <c r="C22" i="9"/>
  <c r="F22" i="9" s="1"/>
  <c r="O22" i="9" s="1"/>
  <c r="R22" i="9" s="1"/>
  <c r="C20" i="23"/>
  <c r="F20" i="23" s="1"/>
  <c r="C20" i="20"/>
  <c r="F20" i="20" s="1"/>
  <c r="C20" i="16"/>
  <c r="F20" i="16" s="1"/>
  <c r="C20" i="13"/>
  <c r="F20" i="13" s="1"/>
  <c r="C20" i="24"/>
  <c r="F20" i="24" s="1"/>
  <c r="C20" i="17"/>
  <c r="F20" i="17" s="1"/>
  <c r="C20" i="14"/>
  <c r="F20" i="14" s="1"/>
  <c r="C20" i="21"/>
  <c r="F20" i="21" s="1"/>
  <c r="C20" i="11"/>
  <c r="F20" i="11" s="1"/>
  <c r="C20" i="22"/>
  <c r="F20" i="22" s="1"/>
  <c r="C20" i="15"/>
  <c r="F20" i="15" s="1"/>
  <c r="C20" i="25"/>
  <c r="F20" i="25" s="1"/>
  <c r="C20" i="19"/>
  <c r="F20" i="19" s="1"/>
  <c r="C20" i="12"/>
  <c r="F20" i="12" s="1"/>
  <c r="C20" i="18"/>
  <c r="F20" i="18" s="1"/>
  <c r="C20" i="9"/>
  <c r="F20" i="9" s="1"/>
  <c r="X18" i="1"/>
  <c r="O28" i="1" s="1"/>
  <c r="H26" i="1"/>
  <c r="F28" i="1"/>
  <c r="X20" i="1"/>
  <c r="R28" i="1" s="1"/>
  <c r="C28" i="1"/>
  <c r="D5" i="1"/>
  <c r="O20" i="21" l="1"/>
  <c r="R20" i="21" s="1"/>
  <c r="R27" i="21" s="1"/>
  <c r="F27" i="21"/>
  <c r="O18" i="16"/>
  <c r="R18" i="16" s="1"/>
  <c r="O27" i="16" s="1"/>
  <c r="C27" i="16"/>
  <c r="O18" i="21"/>
  <c r="R18" i="21" s="1"/>
  <c r="O27" i="21" s="1"/>
  <c r="C27" i="21"/>
  <c r="O20" i="15"/>
  <c r="R20" i="15" s="1"/>
  <c r="R27" i="15" s="1"/>
  <c r="F27" i="15"/>
  <c r="O20" i="16"/>
  <c r="R20" i="16" s="1"/>
  <c r="R27" i="16" s="1"/>
  <c r="F27" i="16"/>
  <c r="O18" i="20"/>
  <c r="R18" i="20" s="1"/>
  <c r="O27" i="20" s="1"/>
  <c r="C27" i="20"/>
  <c r="O18" i="23"/>
  <c r="R18" i="23" s="1"/>
  <c r="O27" i="23" s="1"/>
  <c r="C27" i="23"/>
  <c r="O18" i="15"/>
  <c r="R18" i="15" s="1"/>
  <c r="O27" i="15" s="1"/>
  <c r="C27" i="15"/>
  <c r="O20" i="12"/>
  <c r="R20" i="12" s="1"/>
  <c r="R27" i="12" s="1"/>
  <c r="D18" i="26" s="1"/>
  <c r="F27" i="12"/>
  <c r="O20" i="22"/>
  <c r="R20" i="22" s="1"/>
  <c r="R27" i="22" s="1"/>
  <c r="F27" i="22"/>
  <c r="O20" i="17"/>
  <c r="R20" i="17" s="1"/>
  <c r="R27" i="17" s="1"/>
  <c r="F27" i="17"/>
  <c r="O20" i="20"/>
  <c r="R20" i="20" s="1"/>
  <c r="R27" i="20" s="1"/>
  <c r="F27" i="20"/>
  <c r="O18" i="12"/>
  <c r="R18" i="12" s="1"/>
  <c r="O27" i="12" s="1"/>
  <c r="D13" i="26" s="1"/>
  <c r="C27" i="12"/>
  <c r="O18" i="14"/>
  <c r="R18" i="14" s="1"/>
  <c r="O27" i="14" s="1"/>
  <c r="C27" i="14"/>
  <c r="O18" i="19"/>
  <c r="R18" i="19" s="1"/>
  <c r="O27" i="19" s="1"/>
  <c r="C27" i="19"/>
  <c r="C27" i="18"/>
  <c r="O18" i="18"/>
  <c r="R18" i="18" s="1"/>
  <c r="O27" i="18" s="1"/>
  <c r="O20" i="9"/>
  <c r="R20" i="9" s="1"/>
  <c r="R27" i="9" s="1"/>
  <c r="F27" i="9"/>
  <c r="O20" i="25"/>
  <c r="R20" i="25" s="1"/>
  <c r="R27" i="25" s="1"/>
  <c r="F27" i="25"/>
  <c r="O20" i="13"/>
  <c r="R20" i="13" s="1"/>
  <c r="R27" i="13" s="1"/>
  <c r="E18" i="26" s="1"/>
  <c r="F27" i="13"/>
  <c r="C27" i="9"/>
  <c r="O18" i="9"/>
  <c r="R18" i="9" s="1"/>
  <c r="O27" i="9" s="1"/>
  <c r="O18" i="11"/>
  <c r="R18" i="11" s="1"/>
  <c r="O27" i="11" s="1"/>
  <c r="C27" i="11"/>
  <c r="O20" i="18"/>
  <c r="R20" i="18" s="1"/>
  <c r="R27" i="18" s="1"/>
  <c r="F27" i="18"/>
  <c r="O20" i="14"/>
  <c r="R20" i="14" s="1"/>
  <c r="R27" i="14" s="1"/>
  <c r="F27" i="14"/>
  <c r="O18" i="24"/>
  <c r="R18" i="24" s="1"/>
  <c r="O27" i="24" s="1"/>
  <c r="C27" i="24"/>
  <c r="O20" i="19"/>
  <c r="R20" i="19" s="1"/>
  <c r="R27" i="19" s="1"/>
  <c r="F27" i="19"/>
  <c r="O20" i="11"/>
  <c r="R20" i="11" s="1"/>
  <c r="R27" i="11" s="1"/>
  <c r="F27" i="11"/>
  <c r="O20" i="24"/>
  <c r="R20" i="24" s="1"/>
  <c r="R27" i="24" s="1"/>
  <c r="F27" i="24"/>
  <c r="O20" i="23"/>
  <c r="R20" i="23" s="1"/>
  <c r="R27" i="23" s="1"/>
  <c r="F27" i="23"/>
  <c r="I8" i="26" s="1"/>
  <c r="C27" i="13"/>
  <c r="O18" i="13"/>
  <c r="R18" i="13" s="1"/>
  <c r="O27" i="13" s="1"/>
  <c r="E13" i="26" s="1"/>
  <c r="C27" i="17"/>
  <c r="O18" i="17"/>
  <c r="R18" i="17" s="1"/>
  <c r="O27" i="17" s="1"/>
  <c r="O18" i="22"/>
  <c r="R18" i="22" s="1"/>
  <c r="O27" i="22" s="1"/>
  <c r="C27" i="22"/>
  <c r="C27" i="25"/>
  <c r="O18" i="25"/>
  <c r="R18" i="25" s="1"/>
  <c r="O27" i="25" s="1"/>
  <c r="F20" i="1"/>
  <c r="F22" i="1"/>
  <c r="O22" i="1" s="1"/>
  <c r="R22" i="1" s="1"/>
  <c r="F18" i="1"/>
  <c r="H8" i="26" l="1"/>
  <c r="F26" i="24"/>
  <c r="F30" i="24"/>
  <c r="H11" i="26" s="1"/>
  <c r="R8" i="26"/>
  <c r="F26" i="14"/>
  <c r="K5" i="14" s="1"/>
  <c r="R28" i="26" s="1"/>
  <c r="F30" i="14"/>
  <c r="R11" i="26" s="1"/>
  <c r="C8" i="26"/>
  <c r="F26" i="9"/>
  <c r="K5" i="9" s="1"/>
  <c r="C28" i="26" s="1"/>
  <c r="F30" i="9"/>
  <c r="C11" i="26" s="1"/>
  <c r="O8" i="26"/>
  <c r="F26" i="17"/>
  <c r="K5" i="17" s="1"/>
  <c r="O28" i="26" s="1"/>
  <c r="F30" i="17"/>
  <c r="O11" i="26" s="1"/>
  <c r="P8" i="26"/>
  <c r="F26" i="16"/>
  <c r="K5" i="16" s="1"/>
  <c r="P28" i="26" s="1"/>
  <c r="F30" i="16"/>
  <c r="P11" i="26" s="1"/>
  <c r="H18" i="26"/>
  <c r="R26" i="24"/>
  <c r="R30" i="24"/>
  <c r="H21" i="26" s="1"/>
  <c r="O18" i="26"/>
  <c r="R26" i="17"/>
  <c r="R30" i="17"/>
  <c r="O21" i="26" s="1"/>
  <c r="P18" i="26"/>
  <c r="R30" i="16"/>
  <c r="P21" i="26" s="1"/>
  <c r="R26" i="16"/>
  <c r="P5" i="16" s="1"/>
  <c r="P30" i="26" s="1"/>
  <c r="K18" i="26"/>
  <c r="R26" i="21"/>
  <c r="R30" i="21"/>
  <c r="K21" i="26" s="1"/>
  <c r="F8" i="26"/>
  <c r="F26" i="11"/>
  <c r="K5" i="11" s="1"/>
  <c r="F28" i="26" s="1"/>
  <c r="F30" i="11"/>
  <c r="F11" i="26" s="1"/>
  <c r="N8" i="26"/>
  <c r="F26" i="18"/>
  <c r="F30" i="18"/>
  <c r="N11" i="26" s="1"/>
  <c r="G8" i="26"/>
  <c r="F30" i="25"/>
  <c r="G11" i="26" s="1"/>
  <c r="F26" i="25"/>
  <c r="K5" i="25" s="1"/>
  <c r="G28" i="26" s="1"/>
  <c r="L8" i="26"/>
  <c r="F26" i="20"/>
  <c r="K5" i="20" s="1"/>
  <c r="L28" i="26" s="1"/>
  <c r="F30" i="20"/>
  <c r="L11" i="26" s="1"/>
  <c r="J8" i="26"/>
  <c r="F26" i="22"/>
  <c r="K5" i="22" s="1"/>
  <c r="J28" i="26" s="1"/>
  <c r="F30" i="22"/>
  <c r="J11" i="26" s="1"/>
  <c r="Q8" i="26"/>
  <c r="F26" i="15"/>
  <c r="K5" i="15" s="1"/>
  <c r="Q28" i="26" s="1"/>
  <c r="F30" i="15"/>
  <c r="Q11" i="26" s="1"/>
  <c r="M8" i="26"/>
  <c r="F26" i="19"/>
  <c r="K5" i="19" s="1"/>
  <c r="M28" i="26" s="1"/>
  <c r="F30" i="19"/>
  <c r="M11" i="26" s="1"/>
  <c r="E8" i="26"/>
  <c r="F26" i="13"/>
  <c r="K5" i="13" s="1"/>
  <c r="E28" i="26" s="1"/>
  <c r="F30" i="13"/>
  <c r="E11" i="26" s="1"/>
  <c r="D8" i="26"/>
  <c r="F30" i="12"/>
  <c r="D11" i="26" s="1"/>
  <c r="F26" i="12"/>
  <c r="K5" i="12" s="1"/>
  <c r="D28" i="26" s="1"/>
  <c r="K8" i="26"/>
  <c r="F26" i="21"/>
  <c r="K5" i="21" s="1"/>
  <c r="K28" i="26" s="1"/>
  <c r="F30" i="21"/>
  <c r="K11" i="26" s="1"/>
  <c r="M18" i="26"/>
  <c r="R26" i="19"/>
  <c r="P5" i="19" s="1"/>
  <c r="M30" i="26" s="1"/>
  <c r="R30" i="19"/>
  <c r="M21" i="26" s="1"/>
  <c r="R18" i="26"/>
  <c r="R26" i="14"/>
  <c r="P5" i="14" s="1"/>
  <c r="R30" i="26" s="1"/>
  <c r="R30" i="14"/>
  <c r="R21" i="26" s="1"/>
  <c r="C18" i="26"/>
  <c r="R26" i="9"/>
  <c r="P5" i="9" s="1"/>
  <c r="C30" i="26" s="1"/>
  <c r="R30" i="9"/>
  <c r="C21" i="26" s="1"/>
  <c r="I18" i="26"/>
  <c r="R30" i="23"/>
  <c r="I21" i="26" s="1"/>
  <c r="R26" i="23"/>
  <c r="P5" i="23" s="1"/>
  <c r="I30" i="26" s="1"/>
  <c r="F18" i="26"/>
  <c r="R26" i="11"/>
  <c r="P5" i="11" s="1"/>
  <c r="F30" i="26" s="1"/>
  <c r="R30" i="11"/>
  <c r="F21" i="26" s="1"/>
  <c r="N18" i="26"/>
  <c r="R30" i="18"/>
  <c r="N21" i="26" s="1"/>
  <c r="R26" i="18"/>
  <c r="P5" i="18" s="1"/>
  <c r="N30" i="26" s="1"/>
  <c r="G18" i="26"/>
  <c r="R26" i="25"/>
  <c r="P5" i="25" s="1"/>
  <c r="G30" i="26" s="1"/>
  <c r="R30" i="25"/>
  <c r="G21" i="26" s="1"/>
  <c r="L18" i="26"/>
  <c r="R30" i="20"/>
  <c r="L21" i="26" s="1"/>
  <c r="R26" i="20"/>
  <c r="P5" i="20" s="1"/>
  <c r="L30" i="26" s="1"/>
  <c r="J18" i="26"/>
  <c r="R30" i="22"/>
  <c r="J21" i="26" s="1"/>
  <c r="R26" i="22"/>
  <c r="P5" i="22" s="1"/>
  <c r="J30" i="26" s="1"/>
  <c r="Q18" i="26"/>
  <c r="R30" i="15"/>
  <c r="Q21" i="26" s="1"/>
  <c r="R26" i="15"/>
  <c r="P5" i="15" s="1"/>
  <c r="Q30" i="26" s="1"/>
  <c r="F13" i="26"/>
  <c r="O30" i="11"/>
  <c r="F16" i="26" s="1"/>
  <c r="O26" i="11"/>
  <c r="C26" i="11" s="1"/>
  <c r="I5" i="11" s="1"/>
  <c r="F27" i="26" s="1"/>
  <c r="I13" i="26"/>
  <c r="O30" i="23"/>
  <c r="I16" i="26" s="1"/>
  <c r="O26" i="23"/>
  <c r="C26" i="23" s="1"/>
  <c r="G13" i="26"/>
  <c r="O30" i="25"/>
  <c r="G16" i="26" s="1"/>
  <c r="O26" i="25"/>
  <c r="N5" i="25" s="1"/>
  <c r="G29" i="26" s="1"/>
  <c r="H3" i="26"/>
  <c r="C26" i="24"/>
  <c r="C30" i="24"/>
  <c r="C13" i="26"/>
  <c r="O30" i="9"/>
  <c r="C16" i="26" s="1"/>
  <c r="O26" i="9"/>
  <c r="Q3" i="26"/>
  <c r="C26" i="15"/>
  <c r="C30" i="15"/>
  <c r="P3" i="26"/>
  <c r="C30" i="16"/>
  <c r="G3" i="26"/>
  <c r="C26" i="25"/>
  <c r="C30" i="25"/>
  <c r="H13" i="26"/>
  <c r="O30" i="24"/>
  <c r="H16" i="26" s="1"/>
  <c r="O26" i="24"/>
  <c r="C3" i="26"/>
  <c r="C26" i="9"/>
  <c r="C30" i="9"/>
  <c r="R13" i="26"/>
  <c r="O26" i="14"/>
  <c r="N5" i="14" s="1"/>
  <c r="R29" i="26" s="1"/>
  <c r="O30" i="14"/>
  <c r="R16" i="26" s="1"/>
  <c r="J3" i="26"/>
  <c r="C30" i="22"/>
  <c r="F3" i="26"/>
  <c r="C30" i="11"/>
  <c r="M3" i="26"/>
  <c r="C26" i="19"/>
  <c r="I5" i="19" s="1"/>
  <c r="M27" i="26" s="1"/>
  <c r="C30" i="19"/>
  <c r="D3" i="26"/>
  <c r="C30" i="12"/>
  <c r="I3" i="26"/>
  <c r="C30" i="23"/>
  <c r="K3" i="26"/>
  <c r="C26" i="21"/>
  <c r="I5" i="21" s="1"/>
  <c r="K27" i="26" s="1"/>
  <c r="C30" i="21"/>
  <c r="E3" i="26"/>
  <c r="C26" i="13"/>
  <c r="C30" i="13"/>
  <c r="K13" i="26"/>
  <c r="O30" i="21"/>
  <c r="K16" i="26" s="1"/>
  <c r="O26" i="21"/>
  <c r="N5" i="21" s="1"/>
  <c r="K29" i="26" s="1"/>
  <c r="R3" i="26"/>
  <c r="C26" i="14"/>
  <c r="I5" i="14" s="1"/>
  <c r="R27" i="26" s="1"/>
  <c r="C30" i="14"/>
  <c r="J13" i="26"/>
  <c r="O30" i="22"/>
  <c r="J16" i="26" s="1"/>
  <c r="O26" i="22"/>
  <c r="C26" i="22" s="1"/>
  <c r="M13" i="26"/>
  <c r="O30" i="19"/>
  <c r="M16" i="26" s="1"/>
  <c r="O26" i="19"/>
  <c r="O13" i="26"/>
  <c r="O30" i="17"/>
  <c r="O16" i="26" s="1"/>
  <c r="O26" i="17"/>
  <c r="N5" i="17" s="1"/>
  <c r="O29" i="26" s="1"/>
  <c r="N13" i="26"/>
  <c r="O30" i="18"/>
  <c r="N16" i="26" s="1"/>
  <c r="O26" i="18"/>
  <c r="N5" i="18" s="1"/>
  <c r="N29" i="26" s="1"/>
  <c r="C26" i="20"/>
  <c r="I5" i="20" s="1"/>
  <c r="L27" i="26" s="1"/>
  <c r="L3" i="26"/>
  <c r="C30" i="20"/>
  <c r="O3" i="26"/>
  <c r="C26" i="17"/>
  <c r="C30" i="17"/>
  <c r="C26" i="18"/>
  <c r="I5" i="18" s="1"/>
  <c r="N27" i="26" s="1"/>
  <c r="N3" i="26"/>
  <c r="C30" i="18"/>
  <c r="Q13" i="26"/>
  <c r="O30" i="15"/>
  <c r="Q16" i="26" s="1"/>
  <c r="O26" i="15"/>
  <c r="N5" i="15" s="1"/>
  <c r="Q29" i="26" s="1"/>
  <c r="L13" i="26"/>
  <c r="O26" i="20"/>
  <c r="N5" i="20" s="1"/>
  <c r="L29" i="26" s="1"/>
  <c r="O30" i="20"/>
  <c r="L16" i="26" s="1"/>
  <c r="P13" i="26"/>
  <c r="O26" i="16"/>
  <c r="C26" i="16" s="1"/>
  <c r="I5" i="16" s="1"/>
  <c r="P27" i="26" s="1"/>
  <c r="O30" i="16"/>
  <c r="P16" i="26" s="1"/>
  <c r="R30" i="13"/>
  <c r="E21" i="26" s="1"/>
  <c r="R26" i="13"/>
  <c r="P5" i="13" s="1"/>
  <c r="E30" i="26" s="1"/>
  <c r="O26" i="13"/>
  <c r="N5" i="13" s="1"/>
  <c r="E29" i="26" s="1"/>
  <c r="O30" i="13"/>
  <c r="E16" i="26" s="1"/>
  <c r="R30" i="12"/>
  <c r="D21" i="26" s="1"/>
  <c r="R26" i="12"/>
  <c r="O30" i="12"/>
  <c r="D16" i="26" s="1"/>
  <c r="O26" i="12"/>
  <c r="C26" i="12" s="1"/>
  <c r="I5" i="12" s="1"/>
  <c r="D27" i="26" s="1"/>
  <c r="I5" i="24"/>
  <c r="H27" i="26" s="1"/>
  <c r="K5" i="18"/>
  <c r="N28" i="26" s="1"/>
  <c r="N5" i="9"/>
  <c r="C29" i="26" s="1"/>
  <c r="I5" i="15"/>
  <c r="Q27" i="26" s="1"/>
  <c r="I5" i="25"/>
  <c r="G27" i="26" s="1"/>
  <c r="I5" i="17"/>
  <c r="O27" i="26" s="1"/>
  <c r="N5" i="24"/>
  <c r="H29" i="26" s="1"/>
  <c r="I5" i="9"/>
  <c r="C27" i="26" s="1"/>
  <c r="I5" i="22"/>
  <c r="J27" i="26" s="1"/>
  <c r="K5" i="24"/>
  <c r="H28" i="26" s="1"/>
  <c r="I5" i="23"/>
  <c r="I27" i="26" s="1"/>
  <c r="F30" i="23"/>
  <c r="I11" i="26" s="1"/>
  <c r="F26" i="23"/>
  <c r="K5" i="23" s="1"/>
  <c r="I28" i="26" s="1"/>
  <c r="N5" i="22"/>
  <c r="J29" i="26" s="1"/>
  <c r="I5" i="13"/>
  <c r="E27" i="26" s="1"/>
  <c r="P5" i="24"/>
  <c r="H30" i="26" s="1"/>
  <c r="N5" i="11"/>
  <c r="F29" i="26" s="1"/>
  <c r="N5" i="19"/>
  <c r="M29" i="26" s="1"/>
  <c r="P5" i="17"/>
  <c r="O30" i="26" s="1"/>
  <c r="P5" i="12"/>
  <c r="D30" i="26" s="1"/>
  <c r="N5" i="23"/>
  <c r="I29" i="26" s="1"/>
  <c r="P5" i="21"/>
  <c r="K30" i="26" s="1"/>
  <c r="O20" i="1"/>
  <c r="R20" i="1" s="1"/>
  <c r="R27" i="1" s="1"/>
  <c r="F27" i="1"/>
  <c r="C27" i="1"/>
  <c r="O18" i="1"/>
  <c r="R18" i="1" s="1"/>
  <c r="O27" i="1" s="1"/>
  <c r="N5" i="16" l="1"/>
  <c r="P29" i="26" s="1"/>
  <c r="C32" i="26"/>
  <c r="O32" i="26"/>
  <c r="N32" i="26"/>
  <c r="F32" i="26"/>
  <c r="K32" i="26"/>
  <c r="T18" i="26"/>
  <c r="W18" i="26" s="1"/>
  <c r="T8" i="26"/>
  <c r="W8" i="26" s="1"/>
  <c r="F30" i="1"/>
  <c r="F26" i="1"/>
  <c r="K5" i="1" s="1"/>
  <c r="L32" i="26"/>
  <c r="R32" i="26"/>
  <c r="M32" i="26"/>
  <c r="J32" i="26"/>
  <c r="G32" i="26"/>
  <c r="Q32" i="26"/>
  <c r="H32" i="26"/>
  <c r="E32" i="26"/>
  <c r="I32" i="26"/>
  <c r="P32" i="26"/>
  <c r="T3" i="26"/>
  <c r="W3" i="26" s="1"/>
  <c r="T13" i="26"/>
  <c r="W13" i="26" s="1"/>
  <c r="N5" i="12"/>
  <c r="D29" i="26" s="1"/>
  <c r="D32" i="26" s="1"/>
  <c r="R30" i="1"/>
  <c r="R26" i="1"/>
  <c r="P5" i="1" s="1"/>
  <c r="C26" i="1"/>
  <c r="I5" i="1" s="1"/>
  <c r="C30" i="1"/>
  <c r="O26" i="1"/>
  <c r="N5" i="1" s="1"/>
  <c r="O30" i="1"/>
  <c r="R6" i="26" l="1"/>
  <c r="N6" i="26"/>
  <c r="J6" i="26"/>
  <c r="F6" i="26"/>
  <c r="O6" i="26"/>
  <c r="C6" i="26"/>
  <c r="Q6" i="26"/>
  <c r="M6" i="26"/>
  <c r="I6" i="26"/>
  <c r="E6" i="26"/>
  <c r="K6" i="26"/>
  <c r="P6" i="26"/>
  <c r="L6" i="26"/>
  <c r="H6" i="26"/>
  <c r="D6" i="26"/>
  <c r="G6" i="26"/>
</calcChain>
</file>

<file path=xl/sharedStrings.xml><?xml version="1.0" encoding="utf-8"?>
<sst xmlns="http://schemas.openxmlformats.org/spreadsheetml/2006/main" count="3547" uniqueCount="274">
  <si>
    <t>List</t>
  </si>
  <si>
    <t>Část</t>
  </si>
  <si>
    <t>Pořadí kroků</t>
  </si>
  <si>
    <t>Pole</t>
  </si>
  <si>
    <t>Účel</t>
  </si>
  <si>
    <t>Akce</t>
  </si>
  <si>
    <t>Příloha Výzvy</t>
  </si>
  <si>
    <t>Kritéria dle Přílohy 2 Hodnocení</t>
  </si>
  <si>
    <t>výstupy z předešlých projektů</t>
  </si>
  <si>
    <t>1.</t>
  </si>
  <si>
    <t>Výstupy, kterých je dosaženo realizací projektu​ z OP PIK</t>
  </si>
  <si>
    <t>k vyplnění</t>
  </si>
  <si>
    <t>dle výstupů z projektu OP PIK a jiných projektů vyplnit všechna žlutá pole</t>
  </si>
  <si>
    <t>hodnoty z tabulky v kap. 3.1 Přílohy 3 Studie</t>
  </si>
  <si>
    <t>2.</t>
  </si>
  <si>
    <t>Výstupy, kterých je dosaženo realizací projektu/ů​ z jiného programu, než je OP PIK</t>
  </si>
  <si>
    <t>dle výstupů z dalších projektů (pokud takové byly) vyplnit všechna žlutá pole</t>
  </si>
  <si>
    <t>hodnoty z tabulky v kap. 3.2 Přílohy 3 Studie</t>
  </si>
  <si>
    <t>vstup pro NPO</t>
  </si>
  <si>
    <t>Souhrnné ukazatele projektu</t>
  </si>
  <si>
    <t>3.</t>
  </si>
  <si>
    <t>Projekt patří do pásma</t>
  </si>
  <si>
    <t>k výběru</t>
  </si>
  <si>
    <t>vybrat z nabízeného seznamu odpovádající pásmo</t>
  </si>
  <si>
    <t>výsledná hodnota v kap. 3.3 Přílohy 3 Studie</t>
  </si>
  <si>
    <t>F05</t>
  </si>
  <si>
    <t>Projekt splňuje minimální rozsah na digitalizaci ZPS</t>
  </si>
  <si>
    <t>kontrolní</t>
  </si>
  <si>
    <t>automaticky zkontroluje že výstupy, kterých má být dosaženo realizací projektu v základním rozsahu, splňují minimální rozsah na digitalizaci ZPS; v poli nesmí být po vyplnění 4. kroku NEPRAVDA</t>
  </si>
  <si>
    <t>P05</t>
  </si>
  <si>
    <t>Projekt splňuje minimální rozsah na digitalizaci DTI</t>
  </si>
  <si>
    <t>automaticky zkontroluje že výstupy, kterých má být dosaženo realizací projektu v základním rozsahu, splňují minimální rozsah na digitalizaci DTI; v poli nesmí být po vyplnění 4. kroku NEPRAVDA</t>
  </si>
  <si>
    <t>B01 Kritérium efektivnosti digitalizace ZPS pro základní rozsah  (E-ZPSzakl)</t>
  </si>
  <si>
    <t>výsledkový</t>
  </si>
  <si>
    <t>automaticky vypočítá efektivnost digitalizace ZPS pro základní rozsah</t>
  </si>
  <si>
    <t>B01</t>
  </si>
  <si>
    <t>C01 Kritérium efektivnosti digitalizace DTI pro základní rozsah (E-DTIzakl)</t>
  </si>
  <si>
    <t>automaticky vypočítá efektivnost digitalizace DTI pro základní rozsah</t>
  </si>
  <si>
    <t>C01</t>
  </si>
  <si>
    <t>B02 Kritérium efektivnosti digitalizace ZPS pro dodatečný rozsah (E-ZPSdod)</t>
  </si>
  <si>
    <t>automaticky vypočítá efektivnost digitalizace ZPS pro dodatečný rozsah</t>
  </si>
  <si>
    <t>B02</t>
  </si>
  <si>
    <t>C02 Kritérium efektivnosti digitalizace DTI pro dodatečný rozsah (E-DTIdod)</t>
  </si>
  <si>
    <t>automaticky vypočítá efektivnost digitalizace DTI pro dodatečný rozsah</t>
  </si>
  <si>
    <t>C02</t>
  </si>
  <si>
    <t>Základní rozsah</t>
  </si>
  <si>
    <t>Počáteční stav digitalizace</t>
  </si>
  <si>
    <t>informativní</t>
  </si>
  <si>
    <t>automaticky doplněná hodnota odpovídající jednotkám vyplněným na listu "výstupy z předešlých projektů" z tabulky "Výstup z OP PIK"</t>
  </si>
  <si>
    <t>4.</t>
  </si>
  <si>
    <t>Základní cíle/výstupy, kterých má být dosaženo realizací projektu</t>
  </si>
  <si>
    <t>vyplnit všechna žlutá pole hodnotami, kterých se má dosáhnout realizací projektu</t>
  </si>
  <si>
    <t>hodnoty z první tabulky v kap. 6.4 Přílohy 3 Studie a zároveň hodnoty podle tabulky (1) v kap. 9.4.1. Přílohy 4 Pravidla</t>
  </si>
  <si>
    <t>F04 a P05</t>
  </si>
  <si>
    <t>Základní koncový stav digitalizace</t>
  </si>
  <si>
    <t>automaticky sečte celkový rozsah digitalizace z předešlých projektů a předpokládaný rozsah z NPO</t>
  </si>
  <si>
    <t>5.</t>
  </si>
  <si>
    <t>ZV na dosažení základních výstupů projektu [Kč]  typ I. DNM data</t>
  </si>
  <si>
    <t>vyplnit všechna žlutá pole celkovými způsobilými výdaji typu I. DNM data, které budou využity pro realizaci projektu</t>
  </si>
  <si>
    <t>částky z první tabulky v kap. 13 Přílohy 3 Studie a zároveň částky splňující limity uvedeny v kap. 1.I. Přílohy 1 ZV</t>
  </si>
  <si>
    <t>F04 a P02</t>
  </si>
  <si>
    <t>NZV na základní výstupy [Kč]  </t>
  </si>
  <si>
    <t>vyplnit všechna žlutá pole celkovými nezpůsobilými výdaji, které budou využity pro realizaci projektu, pokud takové jsou</t>
  </si>
  <si>
    <t>částky z první tabulky v kap. 13 Přílohy 3 Studie</t>
  </si>
  <si>
    <t>F04</t>
  </si>
  <si>
    <t>Celkem ZV na dosažení základních výstupů projektu [Kč] typ I. DNM data</t>
  </si>
  <si>
    <t>automaticky sečte celkové způsobilé výdaje na základní rozsah projektu</t>
  </si>
  <si>
    <t>JCzakl/ha projektu</t>
  </si>
  <si>
    <t>automaticky vypočítaná jednotková cena za hektar základního rozsahu projektu; pokud pole zčervená, je nutné tu část celkových výdajů, které přesahují JZV, zadat jako nezpůsobilý výdaj</t>
  </si>
  <si>
    <t>výše JZV uvedena v kap. 9.4.2 Přílohy 4 Pravidla</t>
  </si>
  <si>
    <t>JCzakl/km projektu</t>
  </si>
  <si>
    <t>automaticky vypočítaná jednotková cena za kilometr základního rozsahu projektu; pokud pole zčervená, je nutné tu část celkových výdajů, které přesahují JZV, zadat jako nezpůsobilý výdaj</t>
  </si>
  <si>
    <t>Celkové způsobilé výdaje projektu nepřesahují limitní výši</t>
  </si>
  <si>
    <t>automaticky zkontroluje, že celkové způsobilé výdaje projektu nepřesahují limitní výši pro základní rozsah; pokud pole zčervená, je nutné tu část celkových výdajů, které limit přesahují, zadat jako nezpůsobilé</t>
  </si>
  <si>
    <t>limity uvedeny v kap. 1.I. Přílohy 1 ZV</t>
  </si>
  <si>
    <t>P02</t>
  </si>
  <si>
    <t>Dodatečný rozsah</t>
  </si>
  <si>
    <t>6.</t>
  </si>
  <si>
    <t>Dodatečné cíle/výstupy, kterých má být dosaženo realizací projektu</t>
  </si>
  <si>
    <t>vyplnit všechna žlutá pole dodatečnými hodnotami, kterých se má dosáhnout realizací projektu, pokud takové jsou</t>
  </si>
  <si>
    <t>hodnoty ze druhé tabulky v kap. 6.4 Přílohy 3 Studie</t>
  </si>
  <si>
    <t>Maximální koncový stav digitalizace</t>
  </si>
  <si>
    <t>automaticky sečte výstupy základního a dodatečného rozsahu</t>
  </si>
  <si>
    <t>7.</t>
  </si>
  <si>
    <t>ZV na dosažení dodatečných výstupů projektu [Kč] typ I. DNM data </t>
  </si>
  <si>
    <t>vyplnit všechna žlutá pole celkovými způsobilými výdaji, které budou využity pro dodatečný rozsah projektu, pokud takové jsou</t>
  </si>
  <si>
    <t>částky ze druhé tabulky v kap. 13 Přílohy 3 Studie</t>
  </si>
  <si>
    <t>NZV na dodatečné výstupy [Kč]  </t>
  </si>
  <si>
    <t>vyplnit všechna žlutá pole celkovými nezpůsobilými výdaji, které budou využity pro dodatečný rozsah projektu, pokud takové jsou</t>
  </si>
  <si>
    <t>Celkem ZV na dosažení maximálních výstupů projektu [Kč] typ I. DNM data</t>
  </si>
  <si>
    <t>automaticky sečte celkové způsobilé výdaje na dodatečný rozsah projektu</t>
  </si>
  <si>
    <t>JCdod/ha projektu</t>
  </si>
  <si>
    <t>automaticky vypočítaná jednotková cena z dodatečného rozsahu a výdajů na dodatečný rozsah</t>
  </si>
  <si>
    <t>hodnoty bez DPH z tabulky v kap. 12 Přílohy 3 Studie</t>
  </si>
  <si>
    <t>ŽADATEL VYPLŇUJE POUZE ŽLUTÁ POLE</t>
  </si>
  <si>
    <t>Výstup z OP PIK</t>
  </si>
  <si>
    <t> ​ </t>
  </si>
  <si>
    <t>Výstupy, kterých je dosaženo realizací projektu​ </t>
  </si>
  <si>
    <t>Metoda​ </t>
  </si>
  <si>
    <t>Celkový rozsah digitalizace</t>
  </si>
  <si>
    <t>Objektů ZPS [ha]​ </t>
  </si>
  <si>
    <t>A​0</t>
  </si>
  <si>
    <t>Konsolidace​ </t>
  </si>
  <si>
    <t>C0​ = A0 + B0 </t>
  </si>
  <si>
    <t>B​0 </t>
  </si>
  <si>
    <t>Mapování​ </t>
  </si>
  <si>
    <t>Objektů sítí TI [km]​ </t>
  </si>
  <si>
    <t>D0</t>
  </si>
  <si>
    <t> ​F0 = D0 + E0 </t>
  </si>
  <si>
    <t>​E0</t>
  </si>
  <si>
    <t>Objektů sítí DI [km]​ </t>
  </si>
  <si>
    <t>G​0</t>
  </si>
  <si>
    <t>I0 = G0 + H0 ​ </t>
  </si>
  <si>
    <t>H​0</t>
  </si>
  <si>
    <t>Abstraktních objektů [ha]​ </t>
  </si>
  <si>
    <t>J0</t>
  </si>
  <si>
    <t>- ​ </t>
  </si>
  <si>
    <t>K0 = J0 </t>
  </si>
  <si>
    <t>Výstup z dalších projektů</t>
  </si>
  <si>
    <t>Výstupy, kterých je dosaženo realizací projektu​​ </t>
  </si>
  <si>
    <t>C1i </t>
  </si>
  <si>
    <t>F1i </t>
  </si>
  <si>
    <t>I1i </t>
  </si>
  <si>
    <t>SOUHRNNÉ UKAZATELE PROJEKTU</t>
  </si>
  <si>
    <r>
      <rPr>
        <b/>
        <sz val="14"/>
        <color rgb="FF0070C0"/>
        <rFont val="Calibri"/>
        <family val="2"/>
        <charset val="238"/>
        <scheme val="minor"/>
      </rPr>
      <t>B01</t>
    </r>
    <r>
      <rPr>
        <sz val="11"/>
        <color rgb="FF0070C0"/>
        <rFont val="Calibri"/>
        <family val="2"/>
        <charset val="238"/>
        <scheme val="minor"/>
      </rPr>
      <t xml:space="preserve"> Kritérium efektivnosti digitalizace ZPS pro základní rozsah  </t>
    </r>
    <r>
      <rPr>
        <b/>
        <sz val="14"/>
        <color rgb="FF0070C0"/>
        <rFont val="Calibri"/>
        <family val="2"/>
        <charset val="238"/>
        <scheme val="minor"/>
      </rPr>
      <t>(E-ZPSzakl)</t>
    </r>
  </si>
  <si>
    <r>
      <rPr>
        <b/>
        <sz val="14"/>
        <color rgb="FF0070C0"/>
        <rFont val="Calibri"/>
        <family val="2"/>
        <charset val="238"/>
        <scheme val="minor"/>
      </rPr>
      <t>C01</t>
    </r>
    <r>
      <rPr>
        <sz val="11"/>
        <color rgb="FF0070C0"/>
        <rFont val="Calibri"/>
        <family val="2"/>
        <charset val="238"/>
        <scheme val="minor"/>
      </rPr>
      <t xml:space="preserve"> Kritérium efektivnosti digitalizace DTI pro základní rozsah </t>
    </r>
    <r>
      <rPr>
        <b/>
        <sz val="14"/>
        <color rgb="FF0070C0"/>
        <rFont val="Calibri"/>
        <family val="2"/>
        <charset val="238"/>
        <scheme val="minor"/>
      </rPr>
      <t>(E-DTIzakl)</t>
    </r>
  </si>
  <si>
    <r>
      <rPr>
        <b/>
        <sz val="14"/>
        <color rgb="FF0070C0"/>
        <rFont val="Calibri"/>
        <family val="2"/>
        <charset val="238"/>
        <scheme val="minor"/>
      </rPr>
      <t>B02</t>
    </r>
    <r>
      <rPr>
        <sz val="11"/>
        <color rgb="FF0070C0"/>
        <rFont val="Calibri"/>
        <family val="2"/>
        <charset val="238"/>
        <scheme val="minor"/>
      </rPr>
      <t xml:space="preserve"> Kritérium efektivnosti digitalizace ZPS pro dodatečný rozsah </t>
    </r>
    <r>
      <rPr>
        <b/>
        <sz val="14"/>
        <color rgb="FF0070C0"/>
        <rFont val="Calibri"/>
        <family val="2"/>
        <charset val="238"/>
        <scheme val="minor"/>
      </rPr>
      <t>(E-ZPSdod)</t>
    </r>
  </si>
  <si>
    <r>
      <rPr>
        <b/>
        <sz val="14"/>
        <color rgb="FF0070C0"/>
        <rFont val="Calibri"/>
        <family val="2"/>
        <charset val="238"/>
        <scheme val="minor"/>
      </rPr>
      <t>C02</t>
    </r>
    <r>
      <rPr>
        <sz val="11"/>
        <color rgb="FF0070C0"/>
        <rFont val="Calibri"/>
        <family val="2"/>
        <charset val="238"/>
        <scheme val="minor"/>
      </rPr>
      <t xml:space="preserve"> Kritérium efektivnosti digitalizace DTI pro dodatečný rozsah </t>
    </r>
    <r>
      <rPr>
        <b/>
        <sz val="14"/>
        <color rgb="FF0070C0"/>
        <rFont val="Calibri"/>
        <family val="2"/>
        <charset val="238"/>
        <scheme val="minor"/>
      </rPr>
      <t>(E-DTIdod)</t>
    </r>
  </si>
  <si>
    <t>nad 40</t>
  </si>
  <si>
    <t>ZÁKLADNÍ ROZSAH</t>
  </si>
  <si>
    <t>DODATEČNÝ ROZSAH</t>
  </si>
  <si>
    <t> </t>
  </si>
  <si>
    <r>
      <t>Základní cíle/výstupy, kterých má být dosaženo</t>
    </r>
    <r>
      <rPr>
        <sz val="11"/>
        <color theme="1"/>
        <rFont val="Calibri"/>
        <family val="2"/>
        <charset val="238"/>
      </rPr>
      <t> realizací projektu</t>
    </r>
  </si>
  <si>
    <t>Metoda</t>
  </si>
  <si>
    <t>  </t>
  </si>
  <si>
    <t>ZV na dosažení základních výstupů projektu [Kč] typ I. DNM data </t>
  </si>
  <si>
    <t>V členění dle metody </t>
  </si>
  <si>
    <t> Základní koncový stav digitalizace</t>
  </si>
  <si>
    <t>ZV na dosažení dodatečných výstupů projektu [Kč]  typ I. DNM data</t>
  </si>
  <si>
    <t>Celkem ZV na dosažení maximálních výstupů projektu [Kč] 
typ I. DNM data</t>
  </si>
  <si>
    <r>
      <t>Rozsah ZPS [ha]</t>
    </r>
    <r>
      <rPr>
        <sz val="11"/>
        <color theme="1"/>
        <rFont val="Calibri"/>
        <family val="2"/>
        <charset val="238"/>
      </rPr>
      <t> </t>
    </r>
  </si>
  <si>
    <t>C1 = C0 + C1i</t>
  </si>
  <si>
    <t>A2</t>
  </si>
  <si>
    <t>Konsolidace</t>
  </si>
  <si>
    <t>C2 = C1 + A2 + B2</t>
  </si>
  <si>
    <t>ZPS  </t>
  </si>
  <si>
    <t>NZVA2,B2 </t>
  </si>
  <si>
    <t>ZVA2 </t>
  </si>
  <si>
    <t>Konsolidace </t>
  </si>
  <si>
    <t>ZVC2 = ZVA2 + ZVB2 </t>
  </si>
  <si>
    <t>C2</t>
  </si>
  <si>
    <t>A3</t>
  </si>
  <si>
    <t>C3 = C2 + A3 + B3</t>
  </si>
  <si>
    <t>NZVA3,B3 </t>
  </si>
  <si>
    <t>ZVA3 </t>
  </si>
  <si>
    <t>ZVC3 = ZVC2 + ZVA3 + ZVB3 </t>
  </si>
  <si>
    <t>B2</t>
  </si>
  <si>
    <t>Nové mapování</t>
  </si>
  <si>
    <t>ZVB2 </t>
  </si>
  <si>
    <t>Nové mapování </t>
  </si>
  <si>
    <t>B3</t>
  </si>
  <si>
    <t>ZVB3 </t>
  </si>
  <si>
    <r>
      <t>Objektů sítí TI [km]</t>
    </r>
    <r>
      <rPr>
        <sz val="11"/>
        <color theme="1"/>
        <rFont val="Calibri"/>
        <family val="2"/>
        <charset val="238"/>
      </rPr>
      <t> </t>
    </r>
  </si>
  <si>
    <t>F1 = F0 + F1i</t>
  </si>
  <si>
    <t> D2</t>
  </si>
  <si>
    <t>F2 = F1 + D2 + E2</t>
  </si>
  <si>
    <t>Objekty sítí TI  </t>
  </si>
  <si>
    <t>NZVD2,E2 </t>
  </si>
  <si>
    <t> ZVD2 </t>
  </si>
  <si>
    <t>ZVF2 = ZVD2 + ZVE2 </t>
  </si>
  <si>
    <t>F2</t>
  </si>
  <si>
    <t>D3</t>
  </si>
  <si>
    <t>F3 = F2 + D3 + E3</t>
  </si>
  <si>
    <t>NZVD3,E3 </t>
  </si>
  <si>
    <t> ZVD3 </t>
  </si>
  <si>
    <t>ZVF3 = ZVF2 + ZVD3 + ZVE3 </t>
  </si>
  <si>
    <t>E2</t>
  </si>
  <si>
    <t>ZVE2 </t>
  </si>
  <si>
    <t>E3</t>
  </si>
  <si>
    <t>ZVE3 </t>
  </si>
  <si>
    <r>
      <t>Objektů sítí DI [km]</t>
    </r>
    <r>
      <rPr>
        <sz val="11"/>
        <color theme="1"/>
        <rFont val="Calibri"/>
        <family val="2"/>
        <charset val="238"/>
      </rPr>
      <t> </t>
    </r>
  </si>
  <si>
    <t>I1 = I0 + I1i</t>
  </si>
  <si>
    <t> G2</t>
  </si>
  <si>
    <t>I2 = I1 + G2 + H2</t>
  </si>
  <si>
    <t>Objekty sítí DI </t>
  </si>
  <si>
    <t>NZVG2,H2 </t>
  </si>
  <si>
    <t> ZVG2 </t>
  </si>
  <si>
    <t>ZVI2 = ZVG2 + ZVH2 </t>
  </si>
  <si>
    <t>I2</t>
  </si>
  <si>
    <t>G3</t>
  </si>
  <si>
    <t>I3 = I2 + G3 + H3</t>
  </si>
  <si>
    <t>NZVG3,H3 </t>
  </si>
  <si>
    <t> ZVG3 </t>
  </si>
  <si>
    <t>ZVI3 = ZVI2 + ZVG3 + ZVH3 </t>
  </si>
  <si>
    <t>H2</t>
  </si>
  <si>
    <t>ZVH2 </t>
  </si>
  <si>
    <t>H3</t>
  </si>
  <si>
    <t>ZVH3 </t>
  </si>
  <si>
    <t>Celkem ZV na dosažení maximálních výstupů projektu [Kč] 
typ I. DNM data</t>
  </si>
  <si>
    <r>
      <t>Rozsah ZPS [ha]</t>
    </r>
    <r>
      <rPr>
        <b/>
        <sz val="11"/>
        <color theme="1"/>
        <rFont val="Calibri"/>
        <family val="2"/>
        <charset val="238"/>
      </rPr>
      <t> </t>
    </r>
  </si>
  <si>
    <r>
      <t>Objektů sítí TI [km]</t>
    </r>
    <r>
      <rPr>
        <b/>
        <sz val="11"/>
        <color theme="1"/>
        <rFont val="Calibri"/>
        <family val="2"/>
        <charset val="238"/>
      </rPr>
      <t> </t>
    </r>
  </si>
  <si>
    <r>
      <t>Objektů sítí DI [km]</t>
    </r>
    <r>
      <rPr>
        <b/>
        <sz val="11"/>
        <color theme="1"/>
        <rFont val="Calibri"/>
        <family val="2"/>
        <charset val="238"/>
      </rPr>
      <t> </t>
    </r>
  </si>
  <si>
    <t>VÝPOČET PRO ZÁKLADNÍ ROZSAH</t>
  </si>
  <si>
    <t>CELKOVÉ ZPŮSOBILÉ VÝDAJE PROJEKTU NEPŘESAHUJÍ LIMITNÍ VÝŠI</t>
  </si>
  <si>
    <t>VÝPOČET PRO DODATEČNÝ ROZSAH</t>
  </si>
  <si>
    <r>
      <t>B1 Kritérium efektivnosti digitalizace ZPS pro základní rozsah  (</t>
    </r>
    <r>
      <rPr>
        <b/>
        <sz val="11"/>
        <color theme="1"/>
        <rFont val="Calibri"/>
        <family val="2"/>
        <charset val="238"/>
        <scheme val="minor"/>
      </rPr>
      <t>E-ZPSzakl</t>
    </r>
    <r>
      <rPr>
        <sz val="11"/>
        <color theme="1"/>
        <rFont val="Calibri"/>
        <family val="2"/>
        <charset val="238"/>
        <scheme val="minor"/>
      </rPr>
      <t>)</t>
    </r>
  </si>
  <si>
    <t>C1 Kritérium efektivnosti digitalizace DTI pro základní rozsah (E-DTIE-DTIzakl)</t>
  </si>
  <si>
    <r>
      <t>B2 Kritérium efektivnosti digitalizace ZPS pro dodatečný rozsah </t>
    </r>
    <r>
      <rPr>
        <b/>
        <sz val="11"/>
        <color rgb="FF000000"/>
        <rFont val="Calibri"/>
        <family val="2"/>
        <charset val="238"/>
        <scheme val="minor"/>
      </rPr>
      <t>(E-ZPSdod)</t>
    </r>
  </si>
  <si>
    <t>C2 Kritérium efektivnosti digitalizace DTI pro dodatečný rozsah (E-DTIdod)</t>
  </si>
  <si>
    <t>Dhazakl</t>
  </si>
  <si>
    <t>Dkmzakl</t>
  </si>
  <si>
    <t>Dhadod</t>
  </si>
  <si>
    <t>Dkmdod</t>
  </si>
  <si>
    <t>Zvzpszakl</t>
  </si>
  <si>
    <t>Zvdtizakl</t>
  </si>
  <si>
    <t>ZVzpsdod</t>
  </si>
  <si>
    <t>ZVdtidod</t>
  </si>
  <si>
    <t>JZVzps</t>
  </si>
  <si>
    <t>JZVdti</t>
  </si>
  <si>
    <t>Praha</t>
  </si>
  <si>
    <t>PlK</t>
  </si>
  <si>
    <t>VyK</t>
  </si>
  <si>
    <t>LbK</t>
  </si>
  <si>
    <t>OlK</t>
  </si>
  <si>
    <t>JmK</t>
  </si>
  <si>
    <t>ZlK</t>
  </si>
  <si>
    <t>KHK</t>
  </si>
  <si>
    <t>SčK</t>
  </si>
  <si>
    <t>MsK</t>
  </si>
  <si>
    <t>KvK</t>
  </si>
  <si>
    <t>ÚsK</t>
  </si>
  <si>
    <t>JčK</t>
  </si>
  <si>
    <t>PcK</t>
  </si>
  <si>
    <t>ŘSD</t>
  </si>
  <si>
    <t>SŽ</t>
  </si>
  <si>
    <t>CELKEM</t>
  </si>
  <si>
    <t>CÍL</t>
  </si>
  <si>
    <t>zbývá</t>
  </si>
  <si>
    <t>ha ZÁKLADNÍHO rozsahu</t>
  </si>
  <si>
    <t>km ZÁKLADNÍHO rozsahu</t>
  </si>
  <si>
    <t>ha DODATEČNÉHO rozsahu</t>
  </si>
  <si>
    <t>km DODATEČNÉHO rozsahu</t>
  </si>
  <si>
    <t>Celkem CZV základní rozsah</t>
  </si>
  <si>
    <t>Kč ZÁKLADNÍHO rozsahu</t>
  </si>
  <si>
    <t>Celkem CZV dodatečný rozsah</t>
  </si>
  <si>
    <t>Kč DODATEČNÉHO rozsahu</t>
  </si>
  <si>
    <t>B1 Kritérium efektivnosti digitalizace ZPS pro základní rozsah  (E-ZPSzakl)</t>
  </si>
  <si>
    <t>C1 Kritérium efektivnosti digitalizace DTI pro základní rozsah (E-DTIzakl)</t>
  </si>
  <si>
    <t>B2 Kritérium efektivnosti digitalizace ZPS pro dodatečný rozsah (E-ZPSdod)</t>
  </si>
  <si>
    <t>Rozdělení zbývající alokace (součet B)</t>
  </si>
  <si>
    <t>pořadí</t>
  </si>
  <si>
    <r>
      <rPr>
        <b/>
        <sz val="14"/>
        <color rgb="FF0070C0"/>
        <rFont val="Calibri"/>
        <family val="2"/>
        <charset val="238"/>
        <scheme val="minor"/>
      </rPr>
      <t>B1</t>
    </r>
    <r>
      <rPr>
        <sz val="11"/>
        <color rgb="FF0070C0"/>
        <rFont val="Calibri"/>
        <family val="2"/>
        <charset val="238"/>
        <scheme val="minor"/>
      </rPr>
      <t xml:space="preserve"> Kritérium efektivnosti digitalizace ZPS pro základní rozsah  </t>
    </r>
    <r>
      <rPr>
        <b/>
        <sz val="14"/>
        <color rgb="FF0070C0"/>
        <rFont val="Calibri"/>
        <family val="2"/>
        <charset val="238"/>
        <scheme val="minor"/>
      </rPr>
      <t>(E-ZPSzakl)</t>
    </r>
  </si>
  <si>
    <r>
      <rPr>
        <b/>
        <sz val="14"/>
        <color rgb="FF0070C0"/>
        <rFont val="Calibri"/>
        <family val="2"/>
        <charset val="238"/>
        <scheme val="minor"/>
      </rPr>
      <t>C1</t>
    </r>
    <r>
      <rPr>
        <sz val="11"/>
        <color rgb="FF0070C0"/>
        <rFont val="Calibri"/>
        <family val="2"/>
        <charset val="238"/>
        <scheme val="minor"/>
      </rPr>
      <t xml:space="preserve"> Kritérium efektivnosti digitalizace DTI pro základní rozsah </t>
    </r>
    <r>
      <rPr>
        <b/>
        <sz val="14"/>
        <color rgb="FF0070C0"/>
        <rFont val="Calibri"/>
        <family val="2"/>
        <charset val="238"/>
        <scheme val="minor"/>
      </rPr>
      <t>(E-DTIzakl)</t>
    </r>
  </si>
  <si>
    <r>
      <rPr>
        <b/>
        <sz val="14"/>
        <color rgb="FF0070C0"/>
        <rFont val="Calibri"/>
        <family val="2"/>
        <charset val="238"/>
        <scheme val="minor"/>
      </rPr>
      <t>B2</t>
    </r>
    <r>
      <rPr>
        <sz val="11"/>
        <color rgb="FF0070C0"/>
        <rFont val="Calibri"/>
        <family val="2"/>
        <charset val="238"/>
        <scheme val="minor"/>
      </rPr>
      <t xml:space="preserve"> Kritérium efektivnosti digitalizace ZPS pro dodatečný rozsah </t>
    </r>
    <r>
      <rPr>
        <b/>
        <sz val="14"/>
        <color rgb="FF0070C0"/>
        <rFont val="Calibri"/>
        <family val="2"/>
        <charset val="238"/>
        <scheme val="minor"/>
      </rPr>
      <t>(E-ZPSdod)</t>
    </r>
  </si>
  <si>
    <r>
      <rPr>
        <b/>
        <sz val="14"/>
        <color rgb="FF0070C0"/>
        <rFont val="Calibri"/>
        <family val="2"/>
        <charset val="238"/>
        <scheme val="minor"/>
      </rPr>
      <t>C2</t>
    </r>
    <r>
      <rPr>
        <sz val="11"/>
        <color rgb="FF0070C0"/>
        <rFont val="Calibri"/>
        <family val="2"/>
        <charset val="238"/>
        <scheme val="minor"/>
      </rPr>
      <t xml:space="preserve"> Kritérium efektivnosti digitalizace DTI pro dodatečný rozsah </t>
    </r>
    <r>
      <rPr>
        <b/>
        <sz val="14"/>
        <color rgb="FF0070C0"/>
        <rFont val="Calibri"/>
        <family val="2"/>
        <charset val="238"/>
        <scheme val="minor"/>
      </rPr>
      <t>(E-DTIdod)</t>
    </r>
  </si>
  <si>
    <t>ZV na dosažení základních výstupů projektu [Kč]  </t>
  </si>
  <si>
    <t>Celkem ZV na dosažení základních výstupů projektu [Kč]  </t>
  </si>
  <si>
    <t>ZV na dosažení dodatečných výstupů projektu [Kč]  </t>
  </si>
  <si>
    <t>Celkem ZV na dosažení maximálních výstupů projektu [Kč]  </t>
  </si>
  <si>
    <t>C1</t>
  </si>
  <si>
    <t>F1</t>
  </si>
  <si>
    <t>I1</t>
  </si>
  <si>
    <t>Celkem ZV typ I. na dosažení základních výstupů projektu [Kč]  </t>
  </si>
  <si>
    <t>Celkem ZV typ I. na dosažení maximálních výstupů projektu [Kč]  </t>
  </si>
  <si>
    <t>do 10</t>
  </si>
  <si>
    <t>20-30</t>
  </si>
  <si>
    <t>30-40</t>
  </si>
  <si>
    <t>10-20</t>
  </si>
  <si>
    <t>pásmo</t>
  </si>
  <si>
    <r>
      <t xml:space="preserve">digitalizace </t>
    </r>
    <r>
      <rPr>
        <b/>
        <sz val="10"/>
        <color rgb="FF000000"/>
        <rFont val="Calibri"/>
        <family val="2"/>
        <charset val="238"/>
      </rPr>
      <t>ZPS</t>
    </r>
    <r>
      <rPr>
        <sz val="10"/>
        <color rgb="FF000000"/>
        <rFont val="Calibri"/>
        <family val="2"/>
        <charset val="238"/>
      </rPr>
      <t xml:space="preserve"> </t>
    </r>
    <r>
      <rPr>
        <u/>
        <sz val="10"/>
        <color rgb="FF000000"/>
        <rFont val="Calibri"/>
        <family val="2"/>
        <charset val="238"/>
      </rPr>
      <t>minimálně</t>
    </r>
    <r>
      <rPr>
        <sz val="10"/>
        <color rgb="FF000000"/>
        <rFont val="Calibri"/>
        <family val="2"/>
        <charset val="238"/>
      </rPr>
      <t xml:space="preserve"> </t>
    </r>
  </si>
  <si>
    <r>
      <t xml:space="preserve">konsolidace </t>
    </r>
    <r>
      <rPr>
        <b/>
        <sz val="10"/>
        <color rgb="FF000000"/>
        <rFont val="Calibri"/>
        <family val="2"/>
        <charset val="238"/>
      </rPr>
      <t>DTI</t>
    </r>
    <r>
      <rPr>
        <sz val="10"/>
        <color rgb="FF000000"/>
        <rFont val="Calibri"/>
        <family val="2"/>
        <charset val="238"/>
      </rPr>
      <t xml:space="preserve"> </t>
    </r>
    <r>
      <rPr>
        <u/>
        <sz val="10"/>
        <color rgb="FF000000"/>
        <rFont val="Calibri"/>
        <family val="2"/>
        <charset val="238"/>
      </rPr>
      <t>minimálně</t>
    </r>
    <r>
      <rPr>
        <sz val="10"/>
        <color rgb="FF000000"/>
        <rFont val="Calibri"/>
        <family val="2"/>
        <charset val="238"/>
      </rPr>
      <t xml:space="preserve">  </t>
    </r>
  </si>
  <si>
    <r>
      <t xml:space="preserve">digitalizace </t>
    </r>
    <r>
      <rPr>
        <b/>
        <sz val="10"/>
        <color rgb="FF000000"/>
        <rFont val="Calibri"/>
        <family val="2"/>
        <charset val="238"/>
      </rPr>
      <t xml:space="preserve">DTI </t>
    </r>
    <r>
      <rPr>
        <u/>
        <sz val="10"/>
        <color rgb="FF000000"/>
        <rFont val="Calibri"/>
        <family val="2"/>
        <charset val="238"/>
      </rPr>
      <t>minimálně</t>
    </r>
    <r>
      <rPr>
        <sz val="10"/>
        <color rgb="FF000000"/>
        <rFont val="Calibri"/>
        <family val="2"/>
        <charset val="238"/>
      </rPr>
      <t xml:space="preserve">  </t>
    </r>
  </si>
  <si>
    <t xml:space="preserve"> (ha)</t>
  </si>
  <si>
    <t xml:space="preserve"> (km)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</si>
</sst>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"/>
  </numFmts>
  <fonts count="2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 wrapText="1"/>
    </xf>
    <xf numFmtId="3" fontId="6" fillId="0" borderId="8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0" fontId="9" fillId="0" borderId="0" xfId="0" applyFont="1"/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20" xfId="0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0" fillId="0" borderId="20" xfId="0" applyBorder="1"/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/>
    </xf>
    <xf numFmtId="0" fontId="0" fillId="0" borderId="20" xfId="0" applyBorder="1" applyAlignment="1">
      <alignment wrapText="1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center"/>
    </xf>
    <xf numFmtId="3" fontId="0" fillId="0" borderId="20" xfId="0" applyNumberFormat="1" applyBorder="1" applyAlignment="1">
      <alignment horizontal="center" vertical="center"/>
    </xf>
    <xf numFmtId="4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right" wrapText="1"/>
    </xf>
    <xf numFmtId="0" fontId="18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3" fontId="2" fillId="2" borderId="20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vertical="center"/>
    </xf>
    <xf numFmtId="0" fontId="0" fillId="0" borderId="25" xfId="0" applyBorder="1" applyAlignment="1">
      <alignment horizontal="right" wrapText="1"/>
    </xf>
    <xf numFmtId="1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wrapText="1"/>
    </xf>
    <xf numFmtId="0" fontId="4" fillId="0" borderId="25" xfId="0" applyFont="1" applyBorder="1" applyAlignment="1">
      <alignment horizontal="right" wrapText="1"/>
    </xf>
    <xf numFmtId="0" fontId="0" fillId="2" borderId="20" xfId="0" applyFill="1" applyBorder="1" applyAlignment="1">
      <alignment horizontal="center" vertical="center"/>
    </xf>
    <xf numFmtId="0" fontId="15" fillId="10" borderId="2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4" fontId="0" fillId="2" borderId="20" xfId="0" applyNumberForma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4" fontId="6" fillId="0" borderId="6" xfId="0" applyNumberFormat="1" applyFont="1" applyBorder="1" applyAlignment="1">
      <alignment horizontal="right" vertical="center" wrapText="1"/>
    </xf>
    <xf numFmtId="0" fontId="1" fillId="0" borderId="36" xfId="0" applyFont="1" applyBorder="1" applyAlignment="1">
      <alignment horizontal="center"/>
    </xf>
    <xf numFmtId="4" fontId="21" fillId="0" borderId="20" xfId="0" applyNumberFormat="1" applyFont="1" applyBorder="1"/>
    <xf numFmtId="3" fontId="21" fillId="0" borderId="20" xfId="0" applyNumberFormat="1" applyFont="1" applyBorder="1"/>
    <xf numFmtId="0" fontId="21" fillId="0" borderId="0" xfId="0" applyFont="1"/>
    <xf numFmtId="0" fontId="21" fillId="0" borderId="20" xfId="0" applyFont="1" applyBorder="1"/>
    <xf numFmtId="0" fontId="21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0" fillId="11" borderId="0" xfId="0" applyNumberFormat="1" applyFill="1"/>
    <xf numFmtId="0" fontId="0" fillId="11" borderId="20" xfId="0" applyFill="1" applyBorder="1"/>
    <xf numFmtId="3" fontId="21" fillId="11" borderId="25" xfId="0" applyNumberFormat="1" applyFont="1" applyFill="1" applyBorder="1"/>
    <xf numFmtId="4" fontId="21" fillId="11" borderId="20" xfId="0" applyNumberFormat="1" applyFont="1" applyFill="1" applyBorder="1"/>
    <xf numFmtId="3" fontId="21" fillId="11" borderId="20" xfId="0" applyNumberFormat="1" applyFont="1" applyFill="1" applyBorder="1"/>
    <xf numFmtId="0" fontId="0" fillId="11" borderId="20" xfId="0" applyFill="1" applyBorder="1" applyAlignment="1">
      <alignment wrapText="1"/>
    </xf>
    <xf numFmtId="0" fontId="21" fillId="11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4" fontId="21" fillId="0" borderId="0" xfId="0" applyNumberFormat="1" applyFont="1"/>
    <xf numFmtId="3" fontId="0" fillId="0" borderId="8" xfId="0" applyNumberFormat="1" applyBorder="1"/>
    <xf numFmtId="0" fontId="14" fillId="6" borderId="20" xfId="0" applyFont="1" applyFill="1" applyBorder="1" applyAlignment="1" applyProtection="1">
      <alignment horizontal="center" vertical="center" wrapText="1"/>
      <protection hidden="1"/>
    </xf>
    <xf numFmtId="0" fontId="14" fillId="6" borderId="20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wrapText="1"/>
      <protection hidden="1"/>
    </xf>
    <xf numFmtId="0" fontId="0" fillId="2" borderId="20" xfId="0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10" borderId="20" xfId="0" applyFill="1" applyBorder="1" applyAlignment="1" applyProtection="1">
      <alignment horizontal="center"/>
      <protection hidden="1"/>
    </xf>
    <xf numFmtId="0" fontId="0" fillId="8" borderId="20" xfId="0" applyFill="1" applyBorder="1" applyAlignment="1" applyProtection="1">
      <alignment horizontal="center"/>
      <protection hidden="1"/>
    </xf>
    <xf numFmtId="0" fontId="0" fillId="0" borderId="27" xfId="0" applyBorder="1" applyAlignment="1" applyProtection="1">
      <alignment wrapText="1"/>
      <protection hidden="1"/>
    </xf>
    <xf numFmtId="0" fontId="0" fillId="0" borderId="28" xfId="0" applyBorder="1" applyAlignment="1" applyProtection="1">
      <alignment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14" fillId="0" borderId="0" xfId="0" applyFont="1" applyProtection="1">
      <protection hidden="1"/>
    </xf>
    <xf numFmtId="0" fontId="2" fillId="3" borderId="20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0" fontId="19" fillId="0" borderId="12" xfId="0" applyFont="1" applyBorder="1" applyAlignment="1" applyProtection="1">
      <alignment horizontal="center" vertical="center" wrapText="1"/>
      <protection hidden="1"/>
    </xf>
    <xf numFmtId="0" fontId="19" fillId="0" borderId="13" xfId="0" applyFont="1" applyBorder="1" applyAlignment="1" applyProtection="1">
      <alignment horizontal="center" vertical="center" wrapText="1"/>
      <protection hidden="1"/>
    </xf>
    <xf numFmtId="0" fontId="19" fillId="0" borderId="14" xfId="0" applyFont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0" fontId="19" fillId="0" borderId="32" xfId="0" applyFont="1" applyBorder="1" applyAlignment="1" applyProtection="1">
      <alignment horizontal="center" vertical="center" wrapText="1"/>
      <protection hidden="1"/>
    </xf>
    <xf numFmtId="0" fontId="20" fillId="0" borderId="33" xfId="0" applyFont="1" applyBorder="1" applyAlignment="1" applyProtection="1">
      <alignment horizontal="center" vertical="center" wrapText="1"/>
      <protection hidden="1"/>
    </xf>
    <xf numFmtId="3" fontId="10" fillId="0" borderId="34" xfId="0" applyNumberFormat="1" applyFont="1" applyBorder="1" applyAlignment="1" applyProtection="1">
      <alignment horizontal="center" vertical="center" wrapText="1"/>
      <protection hidden="1"/>
    </xf>
    <xf numFmtId="0" fontId="19" fillId="0" borderId="17" xfId="0" applyFont="1" applyBorder="1" applyAlignment="1" applyProtection="1">
      <alignment horizontal="center" vertical="center" wrapText="1"/>
      <protection hidden="1"/>
    </xf>
    <xf numFmtId="3" fontId="10" fillId="2" borderId="11" xfId="0" applyNumberFormat="1" applyFont="1" applyFill="1" applyBorder="1" applyAlignment="1" applyProtection="1">
      <alignment horizontal="center" vertical="center" wrapText="1"/>
      <protection locked="0"/>
    </xf>
    <xf numFmtId="3" fontId="10" fillId="2" borderId="33" xfId="0" applyNumberFormat="1" applyFont="1" applyFill="1" applyBorder="1" applyAlignment="1" applyProtection="1">
      <alignment horizontal="center" vertical="center" wrapText="1"/>
      <protection locked="0"/>
    </xf>
    <xf numFmtId="3" fontId="10" fillId="2" borderId="35" xfId="0" applyNumberFormat="1" applyFont="1" applyFill="1" applyBorder="1" applyAlignment="1" applyProtection="1">
      <alignment horizontal="center" vertical="center" wrapText="1"/>
      <protection locked="0"/>
    </xf>
    <xf numFmtId="3" fontId="10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15" fillId="10" borderId="20" xfId="0" applyFont="1" applyFill="1" applyBorder="1" applyAlignment="1" applyProtection="1">
      <alignment horizontal="center" vertical="center" wrapText="1"/>
      <protection hidden="1"/>
    </xf>
    <xf numFmtId="0" fontId="15" fillId="0" borderId="20" xfId="0" applyFont="1" applyBorder="1" applyAlignment="1" applyProtection="1">
      <alignment horizontal="center" vertical="center" wrapText="1"/>
      <protection hidden="1"/>
    </xf>
    <xf numFmtId="0" fontId="18" fillId="0" borderId="20" xfId="0" applyFont="1" applyBorder="1" applyAlignment="1" applyProtection="1">
      <alignment horizontal="center" vertical="center" wrapText="1"/>
      <protection hidden="1"/>
    </xf>
    <xf numFmtId="0" fontId="0" fillId="4" borderId="20" xfId="0" applyFill="1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0" fillId="3" borderId="20" xfId="0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3" borderId="20" xfId="0" applyFill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12" fillId="0" borderId="22" xfId="0" applyFont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 applyProtection="1">
      <alignment horizontal="center" vertical="center" wrapText="1"/>
      <protection hidden="1"/>
    </xf>
    <xf numFmtId="0" fontId="13" fillId="0" borderId="22" xfId="0" applyFont="1" applyBorder="1" applyAlignment="1" applyProtection="1">
      <alignment horizontal="center" vertical="center" wrapText="1"/>
      <protection hidden="1"/>
    </xf>
    <xf numFmtId="0" fontId="13" fillId="0" borderId="4" xfId="0" applyFont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3" fillId="0" borderId="20" xfId="0" applyFont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3" fillId="0" borderId="31" xfId="0" applyFont="1" applyBorder="1" applyAlignment="1" applyProtection="1">
      <alignment horizontal="center" vertical="center" wrapText="1"/>
      <protection hidden="1"/>
    </xf>
    <xf numFmtId="0" fontId="2" fillId="0" borderId="31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right" wrapText="1"/>
      <protection hidden="1"/>
    </xf>
    <xf numFmtId="1" fontId="0" fillId="0" borderId="25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wrapText="1"/>
      <protection hidden="1"/>
    </xf>
    <xf numFmtId="0" fontId="4" fillId="0" borderId="25" xfId="0" applyFont="1" applyBorder="1" applyAlignment="1" applyProtection="1">
      <alignment horizontal="right" wrapText="1"/>
      <protection hidden="1"/>
    </xf>
    <xf numFmtId="0" fontId="0" fillId="0" borderId="20" xfId="0" applyBorder="1" applyAlignment="1" applyProtection="1">
      <alignment horizontal="right" wrapText="1"/>
      <protection hidden="1"/>
    </xf>
    <xf numFmtId="3" fontId="2" fillId="0" borderId="20" xfId="0" applyNumberFormat="1" applyFont="1" applyBorder="1" applyAlignment="1" applyProtection="1">
      <alignment horizontal="center" vertical="center" wrapText="1"/>
      <protection hidden="1"/>
    </xf>
    <xf numFmtId="3" fontId="0" fillId="0" borderId="20" xfId="0" applyNumberFormat="1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right"/>
      <protection hidden="1"/>
    </xf>
    <xf numFmtId="4" fontId="0" fillId="0" borderId="20" xfId="0" applyNumberFormat="1" applyBorder="1" applyAlignment="1" applyProtection="1">
      <alignment horizontal="center" vertical="center"/>
      <protection hidden="1"/>
    </xf>
    <xf numFmtId="4" fontId="0" fillId="0" borderId="20" xfId="0" applyNumberFormat="1" applyBorder="1" applyAlignment="1" applyProtection="1">
      <alignment horizontal="center"/>
      <protection hidden="1"/>
    </xf>
    <xf numFmtId="3" fontId="0" fillId="0" borderId="20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wrapText="1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4" fontId="0" fillId="0" borderId="0" xfId="0" applyNumberFormat="1" applyAlignment="1" applyProtection="1">
      <alignment horizontal="center" vertical="center"/>
      <protection hidden="1"/>
    </xf>
    <xf numFmtId="4" fontId="0" fillId="0" borderId="0" xfId="0" applyNumberFormat="1" applyAlignment="1" applyProtection="1">
      <alignment horizontal="center"/>
      <protection hidden="1"/>
    </xf>
    <xf numFmtId="0" fontId="0" fillId="2" borderId="20" xfId="0" applyFill="1" applyBorder="1" applyAlignment="1" applyProtection="1">
      <alignment horizontal="center" vertical="center"/>
      <protection locked="0"/>
    </xf>
    <xf numFmtId="3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3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31" xfId="0" applyNumberFormat="1" applyFont="1" applyFill="1" applyBorder="1" applyAlignment="1" applyProtection="1">
      <alignment horizontal="center" vertical="center" wrapText="1"/>
      <protection locked="0"/>
    </xf>
    <xf numFmtId="4" fontId="0" fillId="2" borderId="20" xfId="0" applyNumberFormat="1" applyFill="1" applyBorder="1" applyAlignment="1" applyProtection="1">
      <alignment horizontal="center" vertical="center"/>
      <protection locked="0"/>
    </xf>
    <xf numFmtId="4" fontId="0" fillId="2" borderId="31" xfId="0" applyNumberForma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 wrapText="1"/>
      <protection hidden="1"/>
    </xf>
    <xf numFmtId="0" fontId="0" fillId="0" borderId="25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11" fillId="5" borderId="20" xfId="0" applyFont="1" applyFill="1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7" borderId="21" xfId="0" applyFill="1" applyBorder="1" applyAlignment="1" applyProtection="1">
      <alignment horizontal="center" vertical="center" wrapText="1"/>
      <protection hidden="1"/>
    </xf>
    <xf numFmtId="0" fontId="0" fillId="7" borderId="26" xfId="0" applyFill="1" applyBorder="1" applyAlignment="1" applyProtection="1">
      <alignment horizontal="center" vertical="center" wrapText="1"/>
      <protection hidden="1"/>
    </xf>
    <xf numFmtId="0" fontId="0" fillId="7" borderId="25" xfId="0" applyFill="1" applyBorder="1" applyAlignment="1" applyProtection="1">
      <alignment horizontal="center" vertical="center" wrapText="1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9" borderId="21" xfId="0" applyFill="1" applyBorder="1" applyAlignment="1" applyProtection="1">
      <alignment horizontal="center" vertical="center" wrapText="1"/>
      <protection hidden="1"/>
    </xf>
    <xf numFmtId="0" fontId="0" fillId="9" borderId="26" xfId="0" applyFill="1" applyBorder="1" applyAlignment="1" applyProtection="1">
      <alignment horizontal="center" vertical="center" wrapText="1"/>
      <protection hidden="1"/>
    </xf>
    <xf numFmtId="0" fontId="0" fillId="9" borderId="25" xfId="0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0" fontId="2" fillId="3" borderId="20" xfId="0" applyFont="1" applyFill="1" applyBorder="1" applyAlignment="1" applyProtection="1">
      <alignment horizontal="center" vertical="center" wrapText="1"/>
      <protection hidden="1"/>
    </xf>
    <xf numFmtId="0" fontId="19" fillId="0" borderId="17" xfId="0" applyFont="1" applyBorder="1" applyAlignment="1" applyProtection="1">
      <alignment horizontal="center" vertical="center" wrapText="1"/>
      <protection hidden="1"/>
    </xf>
    <xf numFmtId="0" fontId="19" fillId="0" borderId="15" xfId="0" applyFont="1" applyBorder="1" applyAlignment="1" applyProtection="1">
      <alignment horizontal="center" vertical="center" wrapText="1"/>
      <protection hidden="1"/>
    </xf>
    <xf numFmtId="3" fontId="10" fillId="0" borderId="18" xfId="0" applyNumberFormat="1" applyFont="1" applyBorder="1" applyAlignment="1" applyProtection="1">
      <alignment horizontal="center" vertical="center" wrapText="1"/>
      <protection hidden="1"/>
    </xf>
    <xf numFmtId="3" fontId="10" fillId="0" borderId="16" xfId="0" applyNumberFormat="1" applyFont="1" applyBorder="1" applyAlignment="1" applyProtection="1">
      <alignment horizontal="center" vertical="center" wrapText="1"/>
      <protection hidden="1"/>
    </xf>
    <xf numFmtId="0" fontId="0" fillId="10" borderId="27" xfId="0" applyFill="1" applyBorder="1" applyAlignment="1" applyProtection="1">
      <alignment horizontal="center"/>
      <protection hidden="1"/>
    </xf>
    <xf numFmtId="0" fontId="0" fillId="10" borderId="28" xfId="0" applyFill="1" applyBorder="1" applyAlignment="1" applyProtection="1">
      <alignment horizontal="center"/>
      <protection hidden="1"/>
    </xf>
    <xf numFmtId="0" fontId="0" fillId="10" borderId="19" xfId="0" applyFill="1" applyBorder="1" applyAlignment="1" applyProtection="1">
      <alignment horizontal="center"/>
      <protection hidden="1"/>
    </xf>
    <xf numFmtId="0" fontId="9" fillId="9" borderId="20" xfId="0" applyFont="1" applyFill="1" applyBorder="1" applyAlignment="1" applyProtection="1">
      <alignment horizontal="center" vertical="center"/>
      <protection hidden="1"/>
    </xf>
    <xf numFmtId="0" fontId="16" fillId="5" borderId="20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4" fontId="0" fillId="2" borderId="20" xfId="0" applyNumberFormat="1" applyFill="1" applyBorder="1" applyAlignment="1" applyProtection="1">
      <alignment horizontal="center" vertical="center"/>
      <protection locked="0"/>
    </xf>
    <xf numFmtId="4" fontId="2" fillId="0" borderId="24" xfId="0" applyNumberFormat="1" applyFont="1" applyBorder="1" applyAlignment="1" applyProtection="1">
      <alignment horizontal="center" vertical="center" wrapText="1"/>
      <protection hidden="1"/>
    </xf>
    <xf numFmtId="0" fontId="0" fillId="3" borderId="20" xfId="0" applyFill="1" applyBorder="1" applyAlignment="1" applyProtection="1">
      <alignment horizontal="center" vertical="center" wrapText="1"/>
      <protection hidden="1"/>
    </xf>
    <xf numFmtId="0" fontId="0" fillId="3" borderId="20" xfId="0" applyFill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 wrapText="1"/>
      <protection hidden="1"/>
    </xf>
    <xf numFmtId="4" fontId="0" fillId="2" borderId="31" xfId="0" applyNumberFormat="1" applyFill="1" applyBorder="1" applyAlignment="1" applyProtection="1">
      <alignment horizontal="center" vertical="center"/>
      <protection locked="0"/>
    </xf>
    <xf numFmtId="4" fontId="2" fillId="0" borderId="29" xfId="0" applyNumberFormat="1" applyFont="1" applyBorder="1" applyAlignment="1" applyProtection="1">
      <alignment horizontal="center" vertical="center" wrapText="1"/>
      <protection hidden="1"/>
    </xf>
    <xf numFmtId="0" fontId="12" fillId="0" borderId="23" xfId="0" applyFont="1" applyBorder="1" applyAlignment="1" applyProtection="1">
      <alignment horizontal="center" vertical="center" wrapText="1"/>
      <protection hidden="1"/>
    </xf>
    <xf numFmtId="3" fontId="2" fillId="0" borderId="20" xfId="0" applyNumberFormat="1" applyFont="1" applyBorder="1" applyAlignment="1" applyProtection="1">
      <alignment horizontal="center" vertical="center" wrapText="1"/>
      <protection hidden="1"/>
    </xf>
    <xf numFmtId="3" fontId="2" fillId="0" borderId="24" xfId="0" applyNumberFormat="1" applyFont="1" applyBorder="1" applyAlignment="1" applyProtection="1">
      <alignment horizontal="center" vertical="center" wrapText="1"/>
      <protection hidden="1"/>
    </xf>
    <xf numFmtId="0" fontId="12" fillId="0" borderId="30" xfId="0" applyFont="1" applyBorder="1" applyAlignment="1" applyProtection="1">
      <alignment horizontal="center" vertical="center" wrapText="1"/>
      <protection hidden="1"/>
    </xf>
    <xf numFmtId="3" fontId="2" fillId="0" borderId="31" xfId="0" applyNumberFormat="1" applyFont="1" applyBorder="1" applyAlignment="1" applyProtection="1">
      <alignment horizontal="center" vertical="center" wrapText="1"/>
      <protection hidden="1"/>
    </xf>
    <xf numFmtId="3" fontId="2" fillId="0" borderId="29" xfId="0" applyNumberFormat="1" applyFont="1" applyBorder="1" applyAlignment="1" applyProtection="1">
      <alignment horizontal="center" vertical="center" wrapText="1"/>
      <protection hidden="1"/>
    </xf>
    <xf numFmtId="4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20" xfId="0" applyFont="1" applyFill="1" applyBorder="1" applyAlignment="1" applyProtection="1">
      <alignment horizontal="center" vertical="center"/>
      <protection hidden="1"/>
    </xf>
    <xf numFmtId="0" fontId="0" fillId="9" borderId="20" xfId="0" applyFill="1" applyBorder="1" applyAlignment="1" applyProtection="1">
      <alignment horizontal="center"/>
      <protection hidden="1"/>
    </xf>
    <xf numFmtId="0" fontId="11" fillId="5" borderId="20" xfId="0" applyFont="1" applyFill="1" applyBorder="1" applyAlignment="1" applyProtection="1">
      <alignment horizontal="center"/>
      <protection hidden="1"/>
    </xf>
    <xf numFmtId="0" fontId="13" fillId="0" borderId="23" xfId="0" applyFont="1" applyBorder="1" applyAlignment="1" applyProtection="1">
      <alignment horizontal="center" vertical="center" wrapText="1"/>
      <protection hidden="1"/>
    </xf>
    <xf numFmtId="0" fontId="13" fillId="0" borderId="30" xfId="0" applyFont="1" applyBorder="1" applyAlignment="1" applyProtection="1">
      <alignment horizontal="center" vertical="center" wrapText="1"/>
      <protection hidden="1"/>
    </xf>
    <xf numFmtId="4" fontId="2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4" fontId="0" fillId="2" borderId="20" xfId="0" applyNumberFormat="1" applyFill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 wrapText="1"/>
    </xf>
    <xf numFmtId="0" fontId="0" fillId="9" borderId="20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0" fontId="11" fillId="5" borderId="20" xfId="0" applyFont="1" applyFill="1" applyBorder="1" applyAlignment="1">
      <alignment horizontal="center"/>
    </xf>
    <xf numFmtId="0" fontId="12" fillId="0" borderId="23" xfId="0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68"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21E2E-C9CF-42D1-802F-4FD44B27BCE8}">
  <dimension ref="B2:I29"/>
  <sheetViews>
    <sheetView zoomScale="85" zoomScaleNormal="85" workbookViewId="0">
      <selection activeCell="F19" sqref="F19"/>
    </sheetView>
  </sheetViews>
  <sheetFormatPr defaultColWidth="9.140625" defaultRowHeight="15"/>
  <cols>
    <col min="1" max="1" width="4.5703125" style="87" customWidth="1"/>
    <col min="2" max="2" width="11" style="87" customWidth="1"/>
    <col min="3" max="3" width="10.85546875" style="87" customWidth="1"/>
    <col min="4" max="4" width="7.42578125" style="87" bestFit="1" customWidth="1"/>
    <col min="5" max="5" width="62.7109375" style="87" customWidth="1"/>
    <col min="6" max="6" width="11.85546875" style="87" bestFit="1" customWidth="1"/>
    <col min="7" max="7" width="96.7109375" style="87" customWidth="1"/>
    <col min="8" max="8" width="55.28515625" style="87" customWidth="1"/>
    <col min="9" max="9" width="20.140625" style="87" customWidth="1"/>
    <col min="10" max="16384" width="9.140625" style="87"/>
  </cols>
  <sheetData>
    <row r="2" spans="2:9" ht="31.5">
      <c r="B2" s="85" t="s">
        <v>0</v>
      </c>
      <c r="C2" s="85" t="s">
        <v>1</v>
      </c>
      <c r="D2" s="85" t="s">
        <v>2</v>
      </c>
      <c r="E2" s="85" t="s">
        <v>3</v>
      </c>
      <c r="F2" s="86" t="s">
        <v>4</v>
      </c>
      <c r="G2" s="85" t="s">
        <v>5</v>
      </c>
      <c r="H2" s="85" t="s">
        <v>6</v>
      </c>
      <c r="I2" s="85" t="s">
        <v>7</v>
      </c>
    </row>
    <row r="3" spans="2:9">
      <c r="B3" s="162" t="s">
        <v>8</v>
      </c>
      <c r="C3" s="170"/>
      <c r="D3" s="88" t="s">
        <v>9</v>
      </c>
      <c r="E3" s="89" t="s">
        <v>10</v>
      </c>
      <c r="F3" s="90" t="s">
        <v>11</v>
      </c>
      <c r="G3" s="89" t="s">
        <v>12</v>
      </c>
      <c r="H3" s="91" t="s">
        <v>13</v>
      </c>
      <c r="I3" s="92"/>
    </row>
    <row r="4" spans="2:9" ht="30">
      <c r="B4" s="163"/>
      <c r="C4" s="171"/>
      <c r="D4" s="88" t="s">
        <v>14</v>
      </c>
      <c r="E4" s="89" t="s">
        <v>15</v>
      </c>
      <c r="F4" s="90" t="s">
        <v>11</v>
      </c>
      <c r="G4" s="89" t="s">
        <v>16</v>
      </c>
      <c r="H4" s="91" t="s">
        <v>17</v>
      </c>
      <c r="I4" s="92"/>
    </row>
    <row r="5" spans="2:9">
      <c r="B5" s="164" t="s">
        <v>18</v>
      </c>
      <c r="C5" s="167" t="s">
        <v>19</v>
      </c>
      <c r="D5" s="88" t="s">
        <v>20</v>
      </c>
      <c r="E5" s="89" t="s">
        <v>21</v>
      </c>
      <c r="F5" s="90" t="s">
        <v>22</v>
      </c>
      <c r="G5" s="89" t="s">
        <v>23</v>
      </c>
      <c r="H5" s="91" t="s">
        <v>24</v>
      </c>
      <c r="I5" s="92" t="s">
        <v>25</v>
      </c>
    </row>
    <row r="6" spans="2:9" ht="30">
      <c r="B6" s="164"/>
      <c r="C6" s="168"/>
      <c r="D6" s="88"/>
      <c r="E6" s="89" t="s">
        <v>26</v>
      </c>
      <c r="F6" s="93" t="s">
        <v>27</v>
      </c>
      <c r="G6" s="89" t="s">
        <v>28</v>
      </c>
      <c r="H6" s="89"/>
      <c r="I6" s="92" t="s">
        <v>29</v>
      </c>
    </row>
    <row r="7" spans="2:9" ht="30">
      <c r="B7" s="164"/>
      <c r="C7" s="168"/>
      <c r="D7" s="88"/>
      <c r="E7" s="89" t="s">
        <v>30</v>
      </c>
      <c r="F7" s="93" t="s">
        <v>27</v>
      </c>
      <c r="G7" s="89" t="s">
        <v>31</v>
      </c>
      <c r="H7" s="91"/>
      <c r="I7" s="92" t="s">
        <v>29</v>
      </c>
    </row>
    <row r="8" spans="2:9" ht="30">
      <c r="B8" s="164"/>
      <c r="C8" s="168"/>
      <c r="D8" s="88"/>
      <c r="E8" s="89" t="s">
        <v>32</v>
      </c>
      <c r="F8" s="94" t="s">
        <v>33</v>
      </c>
      <c r="G8" s="89" t="s">
        <v>34</v>
      </c>
      <c r="H8" s="91"/>
      <c r="I8" s="92" t="s">
        <v>35</v>
      </c>
    </row>
    <row r="9" spans="2:9" ht="30">
      <c r="B9" s="164"/>
      <c r="C9" s="168"/>
      <c r="D9" s="88"/>
      <c r="E9" s="89" t="s">
        <v>36</v>
      </c>
      <c r="F9" s="94" t="s">
        <v>33</v>
      </c>
      <c r="G9" s="89" t="s">
        <v>37</v>
      </c>
      <c r="H9" s="91"/>
      <c r="I9" s="92" t="s">
        <v>38</v>
      </c>
    </row>
    <row r="10" spans="2:9" ht="30">
      <c r="B10" s="164"/>
      <c r="C10" s="168"/>
      <c r="D10" s="88"/>
      <c r="E10" s="89" t="s">
        <v>39</v>
      </c>
      <c r="F10" s="94" t="s">
        <v>33</v>
      </c>
      <c r="G10" s="89" t="s">
        <v>40</v>
      </c>
      <c r="H10" s="91"/>
      <c r="I10" s="92" t="s">
        <v>41</v>
      </c>
    </row>
    <row r="11" spans="2:9" ht="30">
      <c r="B11" s="164"/>
      <c r="C11" s="169"/>
      <c r="D11" s="88"/>
      <c r="E11" s="89" t="s">
        <v>42</v>
      </c>
      <c r="F11" s="94" t="s">
        <v>33</v>
      </c>
      <c r="G11" s="89" t="s">
        <v>43</v>
      </c>
      <c r="H11" s="91"/>
      <c r="I11" s="92" t="s">
        <v>44</v>
      </c>
    </row>
    <row r="12" spans="2:9" ht="30">
      <c r="B12" s="164"/>
      <c r="C12" s="172" t="s">
        <v>45</v>
      </c>
      <c r="D12" s="88"/>
      <c r="E12" s="89" t="s">
        <v>46</v>
      </c>
      <c r="F12" s="92" t="s">
        <v>47</v>
      </c>
      <c r="G12" s="89" t="s">
        <v>48</v>
      </c>
      <c r="H12" s="91"/>
      <c r="I12" s="92"/>
    </row>
    <row r="13" spans="2:9" ht="30">
      <c r="B13" s="164"/>
      <c r="C13" s="173"/>
      <c r="D13" s="88" t="s">
        <v>49</v>
      </c>
      <c r="E13" s="89" t="s">
        <v>50</v>
      </c>
      <c r="F13" s="90" t="s">
        <v>11</v>
      </c>
      <c r="G13" s="89" t="s">
        <v>51</v>
      </c>
      <c r="H13" s="89" t="s">
        <v>52</v>
      </c>
      <c r="I13" s="92" t="s">
        <v>53</v>
      </c>
    </row>
    <row r="14" spans="2:9">
      <c r="B14" s="164"/>
      <c r="C14" s="173"/>
      <c r="D14" s="88"/>
      <c r="E14" s="89" t="s">
        <v>54</v>
      </c>
      <c r="F14" s="92" t="s">
        <v>47</v>
      </c>
      <c r="G14" s="89" t="s">
        <v>55</v>
      </c>
      <c r="H14" s="91"/>
      <c r="I14" s="92"/>
    </row>
    <row r="15" spans="2:9" ht="30">
      <c r="B15" s="164"/>
      <c r="C15" s="173"/>
      <c r="D15" s="166" t="s">
        <v>56</v>
      </c>
      <c r="E15" s="89" t="s">
        <v>57</v>
      </c>
      <c r="F15" s="90" t="s">
        <v>11</v>
      </c>
      <c r="G15" s="89" t="s">
        <v>58</v>
      </c>
      <c r="H15" s="89" t="s">
        <v>59</v>
      </c>
      <c r="I15" s="92" t="s">
        <v>60</v>
      </c>
    </row>
    <row r="16" spans="2:9" ht="30">
      <c r="B16" s="164"/>
      <c r="C16" s="173"/>
      <c r="D16" s="166"/>
      <c r="E16" s="89" t="s">
        <v>61</v>
      </c>
      <c r="F16" s="90" t="s">
        <v>11</v>
      </c>
      <c r="G16" s="89" t="s">
        <v>62</v>
      </c>
      <c r="H16" s="89" t="s">
        <v>63</v>
      </c>
      <c r="I16" s="92" t="s">
        <v>64</v>
      </c>
    </row>
    <row r="17" spans="2:9" ht="30">
      <c r="B17" s="164"/>
      <c r="C17" s="173"/>
      <c r="D17" s="88"/>
      <c r="E17" s="89" t="s">
        <v>65</v>
      </c>
      <c r="F17" s="92" t="s">
        <v>47</v>
      </c>
      <c r="G17" s="89" t="s">
        <v>66</v>
      </c>
      <c r="H17" s="89" t="s">
        <v>63</v>
      </c>
      <c r="I17" s="92"/>
    </row>
    <row r="18" spans="2:9" ht="30">
      <c r="B18" s="164"/>
      <c r="C18" s="173"/>
      <c r="D18" s="88"/>
      <c r="E18" s="89" t="s">
        <v>67</v>
      </c>
      <c r="F18" s="93" t="s">
        <v>27</v>
      </c>
      <c r="G18" s="89" t="s">
        <v>68</v>
      </c>
      <c r="H18" s="89" t="s">
        <v>69</v>
      </c>
      <c r="I18" s="92"/>
    </row>
    <row r="19" spans="2:9" ht="30">
      <c r="B19" s="164"/>
      <c r="C19" s="173"/>
      <c r="D19" s="88"/>
      <c r="E19" s="89" t="s">
        <v>70</v>
      </c>
      <c r="F19" s="93" t="s">
        <v>27</v>
      </c>
      <c r="G19" s="89" t="s">
        <v>71</v>
      </c>
      <c r="H19" s="89" t="s">
        <v>69</v>
      </c>
      <c r="I19" s="92"/>
    </row>
    <row r="20" spans="2:9" ht="45">
      <c r="B20" s="164"/>
      <c r="C20" s="174"/>
      <c r="D20" s="88"/>
      <c r="E20" s="95" t="s">
        <v>72</v>
      </c>
      <c r="F20" s="93" t="s">
        <v>27</v>
      </c>
      <c r="G20" s="96" t="s">
        <v>73</v>
      </c>
      <c r="H20" s="89" t="s">
        <v>74</v>
      </c>
      <c r="I20" s="92" t="s">
        <v>75</v>
      </c>
    </row>
    <row r="21" spans="2:9" ht="30">
      <c r="B21" s="164"/>
      <c r="C21" s="165" t="s">
        <v>76</v>
      </c>
      <c r="D21" s="88" t="s">
        <v>77</v>
      </c>
      <c r="E21" s="89" t="s">
        <v>78</v>
      </c>
      <c r="F21" s="90" t="s">
        <v>11</v>
      </c>
      <c r="G21" s="89" t="s">
        <v>79</v>
      </c>
      <c r="H21" s="91" t="s">
        <v>80</v>
      </c>
      <c r="I21" s="92" t="s">
        <v>64</v>
      </c>
    </row>
    <row r="22" spans="2:9">
      <c r="B22" s="164"/>
      <c r="C22" s="165"/>
      <c r="D22" s="88"/>
      <c r="E22" s="89" t="s">
        <v>81</v>
      </c>
      <c r="F22" s="92" t="s">
        <v>47</v>
      </c>
      <c r="G22" s="89" t="s">
        <v>82</v>
      </c>
      <c r="H22" s="91" t="s">
        <v>80</v>
      </c>
      <c r="I22" s="92" t="s">
        <v>64</v>
      </c>
    </row>
    <row r="23" spans="2:9" ht="30">
      <c r="B23" s="164"/>
      <c r="C23" s="165"/>
      <c r="D23" s="166" t="s">
        <v>83</v>
      </c>
      <c r="E23" s="89" t="s">
        <v>84</v>
      </c>
      <c r="F23" s="90" t="s">
        <v>11</v>
      </c>
      <c r="G23" s="89" t="s">
        <v>85</v>
      </c>
      <c r="H23" s="91" t="s">
        <v>86</v>
      </c>
      <c r="I23" s="92" t="s">
        <v>64</v>
      </c>
    </row>
    <row r="24" spans="2:9" ht="30">
      <c r="B24" s="164"/>
      <c r="C24" s="165"/>
      <c r="D24" s="166"/>
      <c r="E24" s="89" t="s">
        <v>87</v>
      </c>
      <c r="F24" s="90" t="s">
        <v>11</v>
      </c>
      <c r="G24" s="89" t="s">
        <v>88</v>
      </c>
      <c r="H24" s="91" t="s">
        <v>86</v>
      </c>
      <c r="I24" s="92" t="s">
        <v>64</v>
      </c>
    </row>
    <row r="25" spans="2:9" ht="30">
      <c r="B25" s="164"/>
      <c r="C25" s="165"/>
      <c r="D25" s="88"/>
      <c r="E25" s="89" t="s">
        <v>89</v>
      </c>
      <c r="F25" s="92" t="s">
        <v>47</v>
      </c>
      <c r="G25" s="89" t="s">
        <v>90</v>
      </c>
      <c r="H25" s="89" t="s">
        <v>86</v>
      </c>
      <c r="I25" s="92" t="s">
        <v>64</v>
      </c>
    </row>
    <row r="26" spans="2:9">
      <c r="B26" s="164"/>
      <c r="C26" s="165"/>
      <c r="D26" s="88"/>
      <c r="E26" s="89" t="s">
        <v>91</v>
      </c>
      <c r="F26" s="92" t="s">
        <v>47</v>
      </c>
      <c r="G26" s="89" t="s">
        <v>92</v>
      </c>
      <c r="H26" s="91" t="s">
        <v>93</v>
      </c>
      <c r="I26" s="92"/>
    </row>
    <row r="27" spans="2:9">
      <c r="B27" s="164"/>
      <c r="C27" s="165"/>
      <c r="D27" s="88"/>
      <c r="E27" s="89" t="s">
        <v>70</v>
      </c>
      <c r="F27" s="92" t="s">
        <v>47</v>
      </c>
      <c r="G27" s="89" t="s">
        <v>92</v>
      </c>
      <c r="H27" s="91" t="s">
        <v>93</v>
      </c>
      <c r="I27" s="92"/>
    </row>
    <row r="28" spans="2:9">
      <c r="B28" s="97"/>
      <c r="C28" s="98"/>
      <c r="D28" s="97"/>
      <c r="E28" s="99"/>
      <c r="G28" s="99"/>
    </row>
    <row r="29" spans="2:9" ht="21">
      <c r="B29" s="161" t="s">
        <v>94</v>
      </c>
      <c r="C29" s="161"/>
      <c r="D29" s="161"/>
      <c r="E29" s="161"/>
      <c r="F29" s="161"/>
      <c r="G29" s="161"/>
      <c r="H29" s="161"/>
      <c r="I29" s="161"/>
    </row>
  </sheetData>
  <sheetProtection algorithmName="SHA-512" hashValue="CWNlbuQ30VJtlIFV8BCjzhOiYKIAENqxIIXwb+RGBVTdWZzUMa10AdBCBuFG2kRnMXufZ/OXuaBysv9SsTIy3A==" saltValue="+e2bRwVIEsH3QVeNZ4Laug==" spinCount="100000" sheet="1" objects="1" scenarios="1"/>
  <mergeCells count="9">
    <mergeCell ref="B29:I29"/>
    <mergeCell ref="B3:B4"/>
    <mergeCell ref="B5:B27"/>
    <mergeCell ref="C21:C27"/>
    <mergeCell ref="D23:D24"/>
    <mergeCell ref="D15:D16"/>
    <mergeCell ref="C5:C11"/>
    <mergeCell ref="C3:C4"/>
    <mergeCell ref="C12:C20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41B5A-0550-4011-8642-233B1D857D2B}">
  <dimension ref="B2:X36"/>
  <sheetViews>
    <sheetView topLeftCell="B1" zoomScale="70" zoomScaleNormal="70" workbookViewId="0">
      <selection activeCell="D34" sqref="D34"/>
    </sheetView>
  </sheetViews>
  <sheetFormatPr defaultRowHeight="15"/>
  <cols>
    <col min="1" max="1" width="3.85546875" customWidth="1"/>
    <col min="2" max="2" width="20.140625" customWidth="1"/>
    <col min="3" max="3" width="16" customWidth="1"/>
    <col min="4" max="4" width="19.28515625" customWidth="1"/>
    <col min="5" max="5" width="14.5703125" customWidth="1"/>
    <col min="6" max="6" width="18.28515625" customWidth="1"/>
    <col min="7" max="7" width="4.140625" customWidth="1"/>
    <col min="8" max="8" width="13.5703125" customWidth="1"/>
    <col min="9" max="9" width="21" customWidth="1"/>
    <col min="10" max="10" width="20.140625" customWidth="1"/>
    <col min="11" max="11" width="21.140625" customWidth="1"/>
    <col min="12" max="12" width="19" customWidth="1"/>
    <col min="13" max="13" width="4.140625" customWidth="1"/>
    <col min="14" max="14" width="20.7109375" customWidth="1"/>
    <col min="15" max="15" width="15.7109375" customWidth="1"/>
    <col min="16" max="16" width="23.85546875" customWidth="1"/>
    <col min="17" max="17" width="14.7109375" customWidth="1"/>
    <col min="18" max="18" width="19.85546875" customWidth="1"/>
    <col min="19" max="19" width="4.5703125" customWidth="1"/>
    <col min="20" max="20" width="14.140625" customWidth="1"/>
    <col min="21" max="21" width="18.140625" customWidth="1"/>
    <col min="22" max="22" width="19.28515625" customWidth="1"/>
    <col min="23" max="23" width="15.28515625" bestFit="1" customWidth="1"/>
    <col min="24" max="24" width="24.28515625" customWidth="1"/>
  </cols>
  <sheetData>
    <row r="2" spans="2:24" ht="27.75" customHeight="1">
      <c r="B2" s="225" t="s">
        <v>123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</row>
    <row r="4" spans="2:24" ht="76.5" customHeight="1">
      <c r="B4" s="31" t="s">
        <v>21</v>
      </c>
      <c r="D4" s="57" t="s">
        <v>26</v>
      </c>
      <c r="E4" s="1"/>
      <c r="F4" s="57" t="s">
        <v>30</v>
      </c>
      <c r="H4" s="1"/>
      <c r="I4" s="32" t="s">
        <v>251</v>
      </c>
      <c r="J4" s="1"/>
      <c r="K4" s="40" t="s">
        <v>252</v>
      </c>
      <c r="N4" s="40" t="s">
        <v>253</v>
      </c>
      <c r="P4" s="40" t="s">
        <v>254</v>
      </c>
      <c r="R4" s="1"/>
    </row>
    <row r="5" spans="2:24" ht="18.75">
      <c r="B5" s="56" t="s">
        <v>266</v>
      </c>
      <c r="D5" s="30" t="b">
        <f>_xlfn.IFS(B5="do 10",D18+D19&gt;=0,B5="10-20",D18+D19&gt;=0,B5="20-30",D18+D19&gt;=10000,B5="30-40",D18+D19&gt;=10100,B5="nad 40",D18+D19&gt;=15000,B5="Praha",D18+D19&gt;=49000,B5="ŘSD",D18+D19&gt;=10000,B5="SŽ",D18+D19&gt;=1300)</f>
        <v>1</v>
      </c>
      <c r="F5" s="30" t="b">
        <f>_xlfn.IFS(B5="do 10",D20+D21+D22+D23&gt;=1500,B5="10-20",D20+D21+D22+D23&gt;=1000,B5="20-30",D20+D21+D22+D23&gt;=1000,B5="30-40",D20+D21+D22+D23&gt;=500,B5="nad 40",D20+D21+D22+D23&gt;=500,B5="Praha",D20+D21+D22+D23&gt;=19700,B5="ŘSD",D20+D21+D22+D23&gt;=8000,B5="SŽ",D20+D21+D22+D23&gt;=15500)</f>
        <v>1</v>
      </c>
      <c r="I5" s="33">
        <f>IF(C26&gt;0,ROUND(C26,0),0)</f>
        <v>0</v>
      </c>
      <c r="K5" s="33">
        <f>IF(F26&gt;0,ROUND(F26,0),0)</f>
        <v>0</v>
      </c>
      <c r="N5" s="33">
        <f>IF(O26&gt;0,ROUND(O26,0),0)</f>
        <v>0</v>
      </c>
      <c r="P5" s="33">
        <f>IF(R26&gt;0,ROUND(R26,0),0)</f>
        <v>0</v>
      </c>
      <c r="R5" s="25"/>
    </row>
    <row r="6" spans="2:24" ht="18.75">
      <c r="R6" s="25"/>
    </row>
    <row r="7" spans="2:24" ht="31.5" customHeight="1">
      <c r="B7" s="226" t="s">
        <v>129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N7" s="227" t="s">
        <v>130</v>
      </c>
      <c r="O7" s="227"/>
      <c r="P7" s="227"/>
      <c r="Q7" s="227"/>
      <c r="R7" s="227"/>
      <c r="S7" s="227"/>
      <c r="T7" s="227"/>
      <c r="U7" s="227"/>
      <c r="V7" s="227"/>
      <c r="W7" s="227"/>
      <c r="X7" s="227"/>
    </row>
    <row r="8" spans="2:24" ht="11.2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69.75" customHeight="1">
      <c r="B9" s="63" t="s">
        <v>131</v>
      </c>
      <c r="C9" s="62" t="s">
        <v>46</v>
      </c>
      <c r="D9" s="62" t="s">
        <v>132</v>
      </c>
      <c r="E9" s="62" t="s">
        <v>133</v>
      </c>
      <c r="F9" s="62" t="s">
        <v>54</v>
      </c>
      <c r="G9" s="2"/>
      <c r="H9" s="63" t="s">
        <v>134</v>
      </c>
      <c r="I9" s="63" t="s">
        <v>61</v>
      </c>
      <c r="J9" s="63" t="s">
        <v>255</v>
      </c>
      <c r="K9" s="63" t="s">
        <v>136</v>
      </c>
      <c r="L9" s="63" t="s">
        <v>256</v>
      </c>
      <c r="M9" s="2"/>
      <c r="N9" s="63" t="s">
        <v>131</v>
      </c>
      <c r="O9" s="62" t="s">
        <v>137</v>
      </c>
      <c r="P9" s="62" t="s">
        <v>78</v>
      </c>
      <c r="Q9" s="62" t="s">
        <v>133</v>
      </c>
      <c r="R9" s="62" t="s">
        <v>81</v>
      </c>
      <c r="T9" s="60" t="s">
        <v>134</v>
      </c>
      <c r="U9" s="60" t="s">
        <v>87</v>
      </c>
      <c r="V9" s="60" t="s">
        <v>257</v>
      </c>
      <c r="W9" s="60" t="s">
        <v>136</v>
      </c>
      <c r="X9" s="60" t="s">
        <v>258</v>
      </c>
    </row>
    <row r="10" spans="2:24" ht="18" customHeight="1">
      <c r="B10" s="223" t="s">
        <v>140</v>
      </c>
      <c r="C10" s="224" t="s">
        <v>259</v>
      </c>
      <c r="D10" s="63" t="s">
        <v>142</v>
      </c>
      <c r="E10" s="62" t="s">
        <v>143</v>
      </c>
      <c r="F10" s="224" t="s">
        <v>144</v>
      </c>
      <c r="G10" s="3"/>
      <c r="H10" s="224" t="s">
        <v>145</v>
      </c>
      <c r="I10" s="224" t="s">
        <v>146</v>
      </c>
      <c r="J10" s="63" t="s">
        <v>147</v>
      </c>
      <c r="K10" s="63" t="s">
        <v>148</v>
      </c>
      <c r="L10" s="224" t="s">
        <v>149</v>
      </c>
      <c r="M10" s="3"/>
      <c r="N10" s="223" t="s">
        <v>140</v>
      </c>
      <c r="O10" s="224" t="s">
        <v>150</v>
      </c>
      <c r="P10" s="63" t="s">
        <v>151</v>
      </c>
      <c r="Q10" s="62" t="s">
        <v>143</v>
      </c>
      <c r="R10" s="224" t="s">
        <v>152</v>
      </c>
      <c r="T10" s="221" t="s">
        <v>145</v>
      </c>
      <c r="U10" s="222" t="s">
        <v>153</v>
      </c>
      <c r="V10" s="61" t="s">
        <v>154</v>
      </c>
      <c r="W10" s="61" t="s">
        <v>148</v>
      </c>
      <c r="X10" s="222" t="s">
        <v>155</v>
      </c>
    </row>
    <row r="11" spans="2:24" ht="18.75" customHeight="1">
      <c r="B11" s="223"/>
      <c r="C11" s="224"/>
      <c r="D11" s="63" t="s">
        <v>156</v>
      </c>
      <c r="E11" s="62" t="s">
        <v>157</v>
      </c>
      <c r="F11" s="224"/>
      <c r="G11" s="3"/>
      <c r="H11" s="224"/>
      <c r="I11" s="224"/>
      <c r="J11" s="63" t="s">
        <v>158</v>
      </c>
      <c r="K11" s="63" t="s">
        <v>159</v>
      </c>
      <c r="L11" s="224"/>
      <c r="M11" s="3"/>
      <c r="N11" s="223"/>
      <c r="O11" s="224"/>
      <c r="P11" s="63" t="s">
        <v>160</v>
      </c>
      <c r="Q11" s="62" t="s">
        <v>157</v>
      </c>
      <c r="R11" s="224"/>
      <c r="T11" s="221"/>
      <c r="U11" s="222"/>
      <c r="V11" s="61" t="s">
        <v>161</v>
      </c>
      <c r="W11" s="61" t="s">
        <v>159</v>
      </c>
      <c r="X11" s="222"/>
    </row>
    <row r="12" spans="2:24">
      <c r="B12" s="223" t="s">
        <v>162</v>
      </c>
      <c r="C12" s="224" t="s">
        <v>260</v>
      </c>
      <c r="D12" s="63" t="s">
        <v>164</v>
      </c>
      <c r="E12" s="62" t="s">
        <v>143</v>
      </c>
      <c r="F12" s="224" t="s">
        <v>165</v>
      </c>
      <c r="G12" s="3"/>
      <c r="H12" s="224" t="s">
        <v>166</v>
      </c>
      <c r="I12" s="224" t="s">
        <v>167</v>
      </c>
      <c r="J12" s="63" t="s">
        <v>168</v>
      </c>
      <c r="K12" s="63" t="s">
        <v>148</v>
      </c>
      <c r="L12" s="224" t="s">
        <v>169</v>
      </c>
      <c r="M12" s="3"/>
      <c r="N12" s="223" t="s">
        <v>162</v>
      </c>
      <c r="O12" s="224" t="s">
        <v>170</v>
      </c>
      <c r="P12" s="63" t="s">
        <v>171</v>
      </c>
      <c r="Q12" s="62" t="s">
        <v>143</v>
      </c>
      <c r="R12" s="224" t="s">
        <v>172</v>
      </c>
      <c r="T12" s="221" t="s">
        <v>166</v>
      </c>
      <c r="U12" s="222" t="s">
        <v>173</v>
      </c>
      <c r="V12" s="61" t="s">
        <v>174</v>
      </c>
      <c r="W12" s="61" t="s">
        <v>148</v>
      </c>
      <c r="X12" s="222" t="s">
        <v>175</v>
      </c>
    </row>
    <row r="13" spans="2:24" ht="17.25" customHeight="1">
      <c r="B13" s="223"/>
      <c r="C13" s="224"/>
      <c r="D13" s="63" t="s">
        <v>176</v>
      </c>
      <c r="E13" s="62" t="s">
        <v>157</v>
      </c>
      <c r="F13" s="224"/>
      <c r="G13" s="3"/>
      <c r="H13" s="224"/>
      <c r="I13" s="224"/>
      <c r="J13" s="63" t="s">
        <v>177</v>
      </c>
      <c r="K13" s="63" t="s">
        <v>159</v>
      </c>
      <c r="L13" s="224"/>
      <c r="M13" s="3"/>
      <c r="N13" s="223"/>
      <c r="O13" s="224"/>
      <c r="P13" s="63" t="s">
        <v>178</v>
      </c>
      <c r="Q13" s="62" t="s">
        <v>157</v>
      </c>
      <c r="R13" s="224"/>
      <c r="T13" s="221"/>
      <c r="U13" s="222"/>
      <c r="V13" s="61" t="s">
        <v>179</v>
      </c>
      <c r="W13" s="61" t="s">
        <v>159</v>
      </c>
      <c r="X13" s="222"/>
    </row>
    <row r="14" spans="2:24">
      <c r="B14" s="223" t="s">
        <v>180</v>
      </c>
      <c r="C14" s="224" t="s">
        <v>261</v>
      </c>
      <c r="D14" s="63" t="s">
        <v>182</v>
      </c>
      <c r="E14" s="62" t="s">
        <v>143</v>
      </c>
      <c r="F14" s="224" t="s">
        <v>183</v>
      </c>
      <c r="G14" s="3"/>
      <c r="H14" s="224" t="s">
        <v>184</v>
      </c>
      <c r="I14" s="224" t="s">
        <v>185</v>
      </c>
      <c r="J14" s="63" t="s">
        <v>186</v>
      </c>
      <c r="K14" s="63" t="s">
        <v>148</v>
      </c>
      <c r="L14" s="224" t="s">
        <v>187</v>
      </c>
      <c r="M14" s="3"/>
      <c r="N14" s="223" t="s">
        <v>180</v>
      </c>
      <c r="O14" s="224" t="s">
        <v>188</v>
      </c>
      <c r="P14" s="63" t="s">
        <v>189</v>
      </c>
      <c r="Q14" s="62" t="s">
        <v>143</v>
      </c>
      <c r="R14" s="224" t="s">
        <v>190</v>
      </c>
      <c r="T14" s="221" t="s">
        <v>184</v>
      </c>
      <c r="U14" s="222" t="s">
        <v>191</v>
      </c>
      <c r="V14" s="61" t="s">
        <v>192</v>
      </c>
      <c r="W14" s="61" t="s">
        <v>148</v>
      </c>
      <c r="X14" s="222" t="s">
        <v>193</v>
      </c>
    </row>
    <row r="15" spans="2:24" ht="18" customHeight="1">
      <c r="B15" s="223"/>
      <c r="C15" s="224"/>
      <c r="D15" s="63" t="s">
        <v>194</v>
      </c>
      <c r="E15" s="62" t="s">
        <v>157</v>
      </c>
      <c r="F15" s="224"/>
      <c r="G15" s="3"/>
      <c r="H15" s="224"/>
      <c r="I15" s="224"/>
      <c r="J15" s="63" t="s">
        <v>195</v>
      </c>
      <c r="K15" s="63" t="s">
        <v>159</v>
      </c>
      <c r="L15" s="224"/>
      <c r="M15" s="3"/>
      <c r="N15" s="223"/>
      <c r="O15" s="224"/>
      <c r="P15" s="63" t="s">
        <v>196</v>
      </c>
      <c r="Q15" s="62" t="s">
        <v>157</v>
      </c>
      <c r="R15" s="224"/>
      <c r="T15" s="221"/>
      <c r="U15" s="222"/>
      <c r="V15" s="61" t="s">
        <v>197</v>
      </c>
      <c r="W15" s="61" t="s">
        <v>159</v>
      </c>
      <c r="X15" s="222"/>
    </row>
    <row r="16" spans="2:24" ht="15.75" thickBot="1"/>
    <row r="17" spans="2:24" ht="75">
      <c r="B17" s="44" t="s">
        <v>131</v>
      </c>
      <c r="C17" s="45" t="s">
        <v>46</v>
      </c>
      <c r="D17" s="45" t="s">
        <v>50</v>
      </c>
      <c r="E17" s="45" t="s">
        <v>133</v>
      </c>
      <c r="F17" s="46" t="s">
        <v>54</v>
      </c>
      <c r="G17" s="2"/>
      <c r="H17" s="44" t="s">
        <v>134</v>
      </c>
      <c r="I17" s="47" t="s">
        <v>61</v>
      </c>
      <c r="J17" s="47" t="s">
        <v>255</v>
      </c>
      <c r="K17" s="47" t="s">
        <v>136</v>
      </c>
      <c r="L17" s="48" t="s">
        <v>256</v>
      </c>
      <c r="M17" s="2"/>
      <c r="N17" s="44" t="s">
        <v>131</v>
      </c>
      <c r="O17" s="45" t="s">
        <v>137</v>
      </c>
      <c r="P17" s="45" t="s">
        <v>78</v>
      </c>
      <c r="Q17" s="45" t="s">
        <v>133</v>
      </c>
      <c r="R17" s="46" t="s">
        <v>81</v>
      </c>
      <c r="T17" s="49" t="s">
        <v>134</v>
      </c>
      <c r="U17" s="50" t="s">
        <v>87</v>
      </c>
      <c r="V17" s="50" t="s">
        <v>257</v>
      </c>
      <c r="W17" s="50" t="s">
        <v>136</v>
      </c>
      <c r="X17" s="29" t="s">
        <v>258</v>
      </c>
    </row>
    <row r="18" spans="2:24" ht="20.25" customHeight="1">
      <c r="B18" s="216" t="s">
        <v>199</v>
      </c>
      <c r="C18" s="217">
        <f>'výstupy z předešlých projektů'!E13</f>
        <v>44645</v>
      </c>
      <c r="D18" s="42"/>
      <c r="E18" s="43" t="s">
        <v>143</v>
      </c>
      <c r="F18" s="218">
        <f>C18+D18+D19</f>
        <v>54745</v>
      </c>
      <c r="G18" s="3"/>
      <c r="H18" s="219" t="s">
        <v>145</v>
      </c>
      <c r="I18" s="220"/>
      <c r="J18" s="65"/>
      <c r="K18" s="41" t="s">
        <v>148</v>
      </c>
      <c r="L18" s="210">
        <f>J18+J19</f>
        <v>46965000</v>
      </c>
      <c r="M18" s="3"/>
      <c r="N18" s="216" t="s">
        <v>199</v>
      </c>
      <c r="O18" s="217">
        <f>F18</f>
        <v>54745</v>
      </c>
      <c r="P18" s="42"/>
      <c r="Q18" s="43" t="s">
        <v>143</v>
      </c>
      <c r="R18" s="218">
        <f>O18+P18+P19</f>
        <v>54745</v>
      </c>
      <c r="T18" s="208" t="s">
        <v>145</v>
      </c>
      <c r="U18" s="209"/>
      <c r="V18" s="59"/>
      <c r="W18" s="58" t="s">
        <v>148</v>
      </c>
      <c r="X18" s="210">
        <f>L18+V18+V19</f>
        <v>46965000</v>
      </c>
    </row>
    <row r="19" spans="2:24" ht="24.75" customHeight="1">
      <c r="B19" s="216"/>
      <c r="C19" s="217"/>
      <c r="D19" s="42">
        <v>10100</v>
      </c>
      <c r="E19" s="43" t="s">
        <v>157</v>
      </c>
      <c r="F19" s="218"/>
      <c r="G19" s="3"/>
      <c r="H19" s="219"/>
      <c r="I19" s="220"/>
      <c r="J19" s="65">
        <v>46965000</v>
      </c>
      <c r="K19" s="41" t="s">
        <v>159</v>
      </c>
      <c r="L19" s="210"/>
      <c r="M19" s="3"/>
      <c r="N19" s="216"/>
      <c r="O19" s="217"/>
      <c r="P19" s="42"/>
      <c r="Q19" s="43" t="s">
        <v>157</v>
      </c>
      <c r="R19" s="218"/>
      <c r="T19" s="208"/>
      <c r="U19" s="209"/>
      <c r="V19" s="59"/>
      <c r="W19" s="58" t="s">
        <v>159</v>
      </c>
      <c r="X19" s="210"/>
    </row>
    <row r="20" spans="2:24" ht="28.5" customHeight="1">
      <c r="B20" s="216" t="s">
        <v>200</v>
      </c>
      <c r="C20" s="217">
        <f>'výstupy z předešlých projektů'!E15</f>
        <v>495</v>
      </c>
      <c r="D20" s="42"/>
      <c r="E20" s="43" t="s">
        <v>143</v>
      </c>
      <c r="F20" s="218">
        <f t="shared" ref="F20" si="0">C20+D20+D21</f>
        <v>2295</v>
      </c>
      <c r="G20" s="3"/>
      <c r="H20" s="219" t="s">
        <v>166</v>
      </c>
      <c r="I20" s="220"/>
      <c r="J20" s="65"/>
      <c r="K20" s="41" t="s">
        <v>148</v>
      </c>
      <c r="L20" s="210">
        <f t="shared" ref="L20" si="1">J20+J21</f>
        <v>34920000</v>
      </c>
      <c r="M20" s="3"/>
      <c r="N20" s="216" t="s">
        <v>200</v>
      </c>
      <c r="O20" s="217">
        <f>F20</f>
        <v>2295</v>
      </c>
      <c r="P20" s="42"/>
      <c r="Q20" s="43" t="s">
        <v>143</v>
      </c>
      <c r="R20" s="218">
        <f t="shared" ref="R20" si="2">O20+P20+P21</f>
        <v>2295</v>
      </c>
      <c r="T20" s="208" t="s">
        <v>166</v>
      </c>
      <c r="U20" s="209"/>
      <c r="V20" s="59"/>
      <c r="W20" s="58" t="s">
        <v>148</v>
      </c>
      <c r="X20" s="210">
        <f>L20+V20+V21</f>
        <v>34920000</v>
      </c>
    </row>
    <row r="21" spans="2:24" ht="25.5" customHeight="1">
      <c r="B21" s="216"/>
      <c r="C21" s="217"/>
      <c r="D21" s="42">
        <v>1800</v>
      </c>
      <c r="E21" s="43" t="s">
        <v>157</v>
      </c>
      <c r="F21" s="218"/>
      <c r="G21" s="3"/>
      <c r="H21" s="219"/>
      <c r="I21" s="220"/>
      <c r="J21" s="65">
        <v>34920000</v>
      </c>
      <c r="K21" s="41" t="s">
        <v>159</v>
      </c>
      <c r="L21" s="210"/>
      <c r="M21" s="3"/>
      <c r="N21" s="216"/>
      <c r="O21" s="217"/>
      <c r="P21" s="42"/>
      <c r="Q21" s="43" t="s">
        <v>157</v>
      </c>
      <c r="R21" s="218"/>
      <c r="T21" s="208"/>
      <c r="U21" s="209"/>
      <c r="V21" s="59"/>
      <c r="W21" s="58" t="s">
        <v>159</v>
      </c>
      <c r="X21" s="210"/>
    </row>
    <row r="22" spans="2:24" ht="23.25" customHeight="1">
      <c r="B22" s="216" t="s">
        <v>201</v>
      </c>
      <c r="C22" s="217">
        <f>'výstupy z předešlých projektů'!E17</f>
        <v>5456</v>
      </c>
      <c r="D22" s="42"/>
      <c r="E22" s="43" t="s">
        <v>143</v>
      </c>
      <c r="F22" s="218">
        <f t="shared" ref="F22" si="3">C22+D22+D23</f>
        <v>5456</v>
      </c>
      <c r="G22" s="3"/>
      <c r="H22" s="219" t="s">
        <v>184</v>
      </c>
      <c r="I22" s="220"/>
      <c r="J22" s="65"/>
      <c r="K22" s="41" t="s">
        <v>148</v>
      </c>
      <c r="L22" s="210">
        <f t="shared" ref="L22" si="4">J22+J23</f>
        <v>0</v>
      </c>
      <c r="M22" s="3"/>
      <c r="N22" s="216" t="s">
        <v>201</v>
      </c>
      <c r="O22" s="217">
        <f>F22</f>
        <v>5456</v>
      </c>
      <c r="P22" s="42"/>
      <c r="Q22" s="43" t="s">
        <v>143</v>
      </c>
      <c r="R22" s="218">
        <f t="shared" ref="R22" si="5">O22+P22+P23</f>
        <v>5456</v>
      </c>
      <c r="T22" s="208" t="s">
        <v>184</v>
      </c>
      <c r="U22" s="209"/>
      <c r="V22" s="59"/>
      <c r="W22" s="58" t="s">
        <v>148</v>
      </c>
      <c r="X22" s="210">
        <f>L22+V22+V23</f>
        <v>0</v>
      </c>
    </row>
    <row r="23" spans="2:24" ht="23.25" customHeight="1">
      <c r="B23" s="216"/>
      <c r="C23" s="217"/>
      <c r="D23" s="42"/>
      <c r="E23" s="43" t="s">
        <v>157</v>
      </c>
      <c r="F23" s="218"/>
      <c r="G23" s="3"/>
      <c r="H23" s="219"/>
      <c r="I23" s="220"/>
      <c r="J23" s="65"/>
      <c r="K23" s="41" t="s">
        <v>159</v>
      </c>
      <c r="L23" s="210"/>
      <c r="M23" s="3"/>
      <c r="N23" s="216"/>
      <c r="O23" s="217"/>
      <c r="P23" s="42"/>
      <c r="Q23" s="43" t="s">
        <v>157</v>
      </c>
      <c r="R23" s="218"/>
      <c r="T23" s="208"/>
      <c r="U23" s="209"/>
      <c r="V23" s="59"/>
      <c r="W23" s="58" t="s">
        <v>159</v>
      </c>
      <c r="X23" s="210"/>
    </row>
    <row r="25" spans="2:24">
      <c r="B25" s="211" t="s">
        <v>202</v>
      </c>
      <c r="C25" s="211"/>
      <c r="D25" s="211"/>
      <c r="E25" s="211"/>
      <c r="F25" s="211"/>
      <c r="H25" s="212" t="s">
        <v>203</v>
      </c>
      <c r="I25" s="213"/>
      <c r="J25" s="213"/>
      <c r="K25" s="213"/>
      <c r="L25" s="214"/>
      <c r="N25" s="215" t="s">
        <v>204</v>
      </c>
      <c r="O25" s="215"/>
      <c r="P25" s="215"/>
      <c r="Q25" s="215"/>
      <c r="R25" s="215"/>
    </row>
    <row r="26" spans="2:24" ht="90">
      <c r="B26" s="52" t="s">
        <v>205</v>
      </c>
      <c r="C26" s="53">
        <f>IF(OR(B5="do 10",B5="10-20"),O26,IFERROR(((C29-(C28/C27))/C29)*100,0))</f>
        <v>0</v>
      </c>
      <c r="E26" s="54" t="s">
        <v>206</v>
      </c>
      <c r="F26" s="53">
        <f>IFERROR(((F29-(F28/F27))/F29)*100,0)</f>
        <v>0</v>
      </c>
      <c r="H26" s="207" t="b">
        <f>_xlfn.IFS(B5="do 10",L18+L20+L22&lt;=87300000,B5="10-20",L18+L20+L22&lt;=67900000,B5="20-30",L18+L20+L22&lt;=91120000,B5="30-40",L18+L20+L22&lt;=81885000,B5="nad 40",L18+L20+L22&lt;=98850000,B5="Praha",L18+L20+L22&lt;=104209500,B5="ŘSD",L18+L20+L22&lt;=148720661,B5="SŽ",L18+L20+L22&lt;=146857107)</f>
        <v>1</v>
      </c>
      <c r="I26" s="207"/>
      <c r="J26" s="207"/>
      <c r="K26" s="207"/>
      <c r="L26" s="207"/>
      <c r="N26" s="55" t="s">
        <v>207</v>
      </c>
      <c r="O26" s="53">
        <f>IFERROR(((O29-(O28/O27))/O29)*100,0)</f>
        <v>0</v>
      </c>
      <c r="Q26" s="54" t="s">
        <v>208</v>
      </c>
      <c r="R26" s="53">
        <f>IFERROR(((R29-(R28/R27))/R29)*100,0)</f>
        <v>0</v>
      </c>
    </row>
    <row r="27" spans="2:24">
      <c r="B27" s="39" t="s">
        <v>209</v>
      </c>
      <c r="C27" s="64">
        <f>F18-C18</f>
        <v>10100</v>
      </c>
      <c r="E27" s="30" t="s">
        <v>210</v>
      </c>
      <c r="F27" s="36">
        <f>(F20-C20)+(F22-C22)</f>
        <v>1800</v>
      </c>
      <c r="N27" s="35" t="s">
        <v>211</v>
      </c>
      <c r="O27" s="64">
        <f>R18-O18</f>
        <v>0</v>
      </c>
      <c r="Q27" s="30" t="s">
        <v>212</v>
      </c>
      <c r="R27" s="36">
        <f>(R20-O20)+(R22-O22)</f>
        <v>0</v>
      </c>
    </row>
    <row r="28" spans="2:24">
      <c r="B28" s="39" t="s">
        <v>213</v>
      </c>
      <c r="C28" s="51">
        <f>L18</f>
        <v>46965000</v>
      </c>
      <c r="E28" s="30" t="s">
        <v>214</v>
      </c>
      <c r="F28" s="38">
        <f>L20+L22</f>
        <v>34920000</v>
      </c>
      <c r="N28" s="35" t="s">
        <v>215</v>
      </c>
      <c r="O28" s="37">
        <f>X18-L18</f>
        <v>0</v>
      </c>
      <c r="Q28" s="30" t="s">
        <v>216</v>
      </c>
      <c r="R28" s="38">
        <f>(X20-L20)+(X22-L22)</f>
        <v>0</v>
      </c>
    </row>
    <row r="29" spans="2:24">
      <c r="B29" s="39" t="s">
        <v>217</v>
      </c>
      <c r="C29" s="36">
        <f>IF(B5="Praha",0,IF(B5="ŘSD",3402,4650))</f>
        <v>4650</v>
      </c>
      <c r="E29" s="30" t="s">
        <v>218</v>
      </c>
      <c r="F29" s="36">
        <f>IF(B5="Praha",45000,19400)</f>
        <v>19400</v>
      </c>
      <c r="N29" s="35" t="s">
        <v>217</v>
      </c>
      <c r="O29" s="36">
        <f>IF(B5="Praha",0,IF(B5="ŘSD",3402,4650))</f>
        <v>4650</v>
      </c>
      <c r="Q29" s="30" t="s">
        <v>218</v>
      </c>
      <c r="R29" s="37">
        <f>IF(B5="Praha",45000,19400)</f>
        <v>19400</v>
      </c>
    </row>
    <row r="30" spans="2:24" ht="30">
      <c r="B30" s="39" t="s">
        <v>67</v>
      </c>
      <c r="C30" s="36">
        <f>IFERROR((C28/C27),0)</f>
        <v>4650</v>
      </c>
      <c r="E30" s="34" t="s">
        <v>70</v>
      </c>
      <c r="F30" s="36">
        <f>IFERROR((F28/F27),0)</f>
        <v>19400</v>
      </c>
      <c r="N30" s="39" t="s">
        <v>91</v>
      </c>
      <c r="O30" s="36">
        <f>IFERROR((O28/O27),0)</f>
        <v>0</v>
      </c>
      <c r="Q30" s="34" t="s">
        <v>70</v>
      </c>
      <c r="R30" s="36">
        <f>IFERROR((R28/R27),0)</f>
        <v>0</v>
      </c>
    </row>
    <row r="31" spans="2:24">
      <c r="B31" s="1"/>
    </row>
    <row r="32" spans="2:24">
      <c r="B32" s="5"/>
      <c r="C32" s="7"/>
      <c r="N32" s="5"/>
      <c r="O32" s="7"/>
    </row>
    <row r="33" spans="2:15">
      <c r="B33" s="5"/>
      <c r="C33" s="8"/>
      <c r="N33" s="5"/>
      <c r="O33" s="8"/>
    </row>
    <row r="34" spans="2:15">
      <c r="B34" s="6"/>
      <c r="C34" s="26"/>
      <c r="N34" s="6"/>
      <c r="O34" s="27"/>
    </row>
    <row r="35" spans="2:15">
      <c r="B35" s="6"/>
      <c r="C35" s="8"/>
      <c r="N35" s="6"/>
      <c r="O35" s="8"/>
    </row>
    <row r="36" spans="2:15">
      <c r="B36" s="5"/>
      <c r="C36" s="4"/>
      <c r="N36" s="5"/>
      <c r="O36" s="4"/>
    </row>
  </sheetData>
  <mergeCells count="79">
    <mergeCell ref="H26:L26"/>
    <mergeCell ref="T22:T23"/>
    <mergeCell ref="U22:U23"/>
    <mergeCell ref="X22:X23"/>
    <mergeCell ref="B25:F25"/>
    <mergeCell ref="H25:L25"/>
    <mergeCell ref="N25:R25"/>
    <mergeCell ref="X20:X21"/>
    <mergeCell ref="B22:B23"/>
    <mergeCell ref="C22:C23"/>
    <mergeCell ref="F22:F23"/>
    <mergeCell ref="H22:H23"/>
    <mergeCell ref="I22:I23"/>
    <mergeCell ref="L22:L23"/>
    <mergeCell ref="N22:N23"/>
    <mergeCell ref="O22:O23"/>
    <mergeCell ref="R22:R23"/>
    <mergeCell ref="L20:L21"/>
    <mergeCell ref="N20:N21"/>
    <mergeCell ref="O20:O21"/>
    <mergeCell ref="R20:R21"/>
    <mergeCell ref="T20:T21"/>
    <mergeCell ref="U20:U21"/>
    <mergeCell ref="B20:B21"/>
    <mergeCell ref="C20:C21"/>
    <mergeCell ref="F20:F21"/>
    <mergeCell ref="H20:H21"/>
    <mergeCell ref="I20:I21"/>
    <mergeCell ref="T14:T15"/>
    <mergeCell ref="U14:U15"/>
    <mergeCell ref="X14:X15"/>
    <mergeCell ref="B18:B19"/>
    <mergeCell ref="C18:C19"/>
    <mergeCell ref="F18:F19"/>
    <mergeCell ref="H18:H19"/>
    <mergeCell ref="I18:I19"/>
    <mergeCell ref="L18:L19"/>
    <mergeCell ref="N18:N19"/>
    <mergeCell ref="O18:O19"/>
    <mergeCell ref="R18:R19"/>
    <mergeCell ref="T18:T19"/>
    <mergeCell ref="U18:U19"/>
    <mergeCell ref="X18:X19"/>
    <mergeCell ref="X12:X13"/>
    <mergeCell ref="B14:B15"/>
    <mergeCell ref="C14:C15"/>
    <mergeCell ref="F14:F15"/>
    <mergeCell ref="H14:H15"/>
    <mergeCell ref="I14:I15"/>
    <mergeCell ref="L14:L15"/>
    <mergeCell ref="N14:N15"/>
    <mergeCell ref="O14:O15"/>
    <mergeCell ref="R14:R15"/>
    <mergeCell ref="L12:L13"/>
    <mergeCell ref="N12:N13"/>
    <mergeCell ref="O12:O13"/>
    <mergeCell ref="R12:R13"/>
    <mergeCell ref="T12:T13"/>
    <mergeCell ref="U12:U13"/>
    <mergeCell ref="B12:B13"/>
    <mergeCell ref="C12:C13"/>
    <mergeCell ref="F12:F13"/>
    <mergeCell ref="H12:H13"/>
    <mergeCell ref="I12:I13"/>
    <mergeCell ref="B2:P2"/>
    <mergeCell ref="B7:L7"/>
    <mergeCell ref="N7:X7"/>
    <mergeCell ref="B10:B11"/>
    <mergeCell ref="C10:C11"/>
    <mergeCell ref="F10:F11"/>
    <mergeCell ref="H10:H11"/>
    <mergeCell ref="I10:I11"/>
    <mergeCell ref="L10:L11"/>
    <mergeCell ref="N10:N11"/>
    <mergeCell ref="O10:O11"/>
    <mergeCell ref="R10:R11"/>
    <mergeCell ref="T10:T11"/>
    <mergeCell ref="U10:U11"/>
    <mergeCell ref="X10:X11"/>
  </mergeCells>
  <conditionalFormatting sqref="C30">
    <cfRule type="cellIs" dxfId="43" priority="2" operator="greaterThan">
      <formula>$C$29</formula>
    </cfRule>
  </conditionalFormatting>
  <conditionalFormatting sqref="D5:F6">
    <cfRule type="containsText" dxfId="42" priority="4" operator="containsText" text="NEPRAVDA">
      <formula>NOT(ISERROR(SEARCH("NEPRAVDA",D5)))</formula>
    </cfRule>
  </conditionalFormatting>
  <conditionalFormatting sqref="F30">
    <cfRule type="cellIs" dxfId="41" priority="1" operator="greaterThan">
      <formula>$F$29</formula>
    </cfRule>
  </conditionalFormatting>
  <conditionalFormatting sqref="H26:L26">
    <cfRule type="containsText" dxfId="40" priority="3" operator="containsText" text="NEPRAVDA">
      <formula>NOT(ISERROR(SEARCH("NEPRAVDA",H26)))</formula>
    </cfRule>
  </conditionalFormatting>
  <pageMargins left="0.7" right="0.7" top="0.78740157499999996" bottom="0.78740157499999996" header="0.3" footer="0.3"/>
  <pageSetup paperSize="9" orientation="portrait" r:id="rId1"/>
  <headerFooter>
    <oddHeader>&amp;R&amp;"Calibri"&amp;10&amp;K000000 PRO VNITŘNÍ POTŘEBU          &amp;1#_x000D_</oddHeader>
  </headerFooter>
  <ignoredErrors>
    <ignoredError sqref="C26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58D3A2-FB91-4665-8A94-2CEAB177594D}">
          <x14:formula1>
            <xm:f>zdroj!$B$4:$B$11</xm:f>
          </x14:formula1>
          <xm:sqref>B5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95E65-E074-424C-B568-F40D45472F71}">
  <dimension ref="B2:X36"/>
  <sheetViews>
    <sheetView topLeftCell="B1" zoomScale="70" zoomScaleNormal="70" workbookViewId="0">
      <selection activeCell="D34" sqref="D34"/>
    </sheetView>
  </sheetViews>
  <sheetFormatPr defaultRowHeight="15"/>
  <cols>
    <col min="1" max="1" width="3.85546875" customWidth="1"/>
    <col min="2" max="2" width="20.140625" customWidth="1"/>
    <col min="3" max="3" width="16" customWidth="1"/>
    <col min="4" max="4" width="19.28515625" customWidth="1"/>
    <col min="5" max="5" width="14.5703125" customWidth="1"/>
    <col min="6" max="6" width="18.28515625" customWidth="1"/>
    <col min="7" max="7" width="4.140625" customWidth="1"/>
    <col min="8" max="8" width="13.5703125" customWidth="1"/>
    <col min="9" max="9" width="21" customWidth="1"/>
    <col min="10" max="10" width="20.140625" customWidth="1"/>
    <col min="11" max="11" width="21.140625" customWidth="1"/>
    <col min="12" max="12" width="19" customWidth="1"/>
    <col min="13" max="13" width="4.140625" customWidth="1"/>
    <col min="14" max="14" width="20.7109375" customWidth="1"/>
    <col min="15" max="15" width="15.7109375" customWidth="1"/>
    <col min="16" max="16" width="23.85546875" customWidth="1"/>
    <col min="17" max="17" width="14.7109375" customWidth="1"/>
    <col min="18" max="18" width="19.85546875" customWidth="1"/>
    <col min="19" max="19" width="4.5703125" customWidth="1"/>
    <col min="20" max="20" width="14.140625" customWidth="1"/>
    <col min="21" max="21" width="18.140625" customWidth="1"/>
    <col min="22" max="22" width="19.28515625" customWidth="1"/>
    <col min="23" max="23" width="15.28515625" bestFit="1" customWidth="1"/>
    <col min="24" max="24" width="24.28515625" customWidth="1"/>
  </cols>
  <sheetData>
    <row r="2" spans="2:24" ht="27.75" customHeight="1">
      <c r="B2" s="225" t="s">
        <v>123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</row>
    <row r="4" spans="2:24" ht="76.5" customHeight="1">
      <c r="B4" s="31" t="s">
        <v>21</v>
      </c>
      <c r="D4" s="57" t="s">
        <v>26</v>
      </c>
      <c r="E4" s="1"/>
      <c r="F4" s="57" t="s">
        <v>30</v>
      </c>
      <c r="H4" s="1"/>
      <c r="I4" s="32" t="s">
        <v>251</v>
      </c>
      <c r="J4" s="1"/>
      <c r="K4" s="40" t="s">
        <v>252</v>
      </c>
      <c r="N4" s="40" t="s">
        <v>253</v>
      </c>
      <c r="P4" s="40" t="s">
        <v>254</v>
      </c>
      <c r="R4" s="1"/>
    </row>
    <row r="5" spans="2:24" ht="18.75">
      <c r="B5" s="56" t="s">
        <v>264</v>
      </c>
      <c r="D5" s="30" t="b">
        <f>_xlfn.IFS(B5="do 10",D18+D19&gt;=0,B5="10-20",D18+D19&gt;=0,B5="20-30",D18+D19&gt;=10000,B5="30-40",D18+D19&gt;=10100,B5="nad 40",D18+D19&gt;=15000,B5="Praha",D18+D19&gt;=49000,B5="ŘSD",D18+D19&gt;=10000,B5="SŽ",D18+D19&gt;=1300)</f>
        <v>1</v>
      </c>
      <c r="F5" s="30" t="b">
        <f>_xlfn.IFS(B5="do 10",D20+D21+D22+D23&gt;=1500,B5="10-20",D20+D21+D22+D23&gt;=1000,B5="20-30",D20+D21+D22+D23&gt;=1000,B5="30-40",D20+D21+D22+D23&gt;=500,B5="nad 40",D20+D21+D22+D23&gt;=500,B5="Praha",D20+D21+D22+D23&gt;=19700,B5="ŘSD",D20+D21+D22+D23&gt;=8000,B5="SŽ",D20+D21+D22+D23&gt;=15500)</f>
        <v>1</v>
      </c>
      <c r="I5" s="33">
        <f>IF(C26&gt;0,ROUND(C26,0),0)</f>
        <v>0</v>
      </c>
      <c r="K5" s="33">
        <f>IF(F26&gt;0,ROUND(F26,0),0)</f>
        <v>0</v>
      </c>
      <c r="N5" s="33">
        <f>IF(O26&gt;0,ROUND(O26,0),0)</f>
        <v>0</v>
      </c>
      <c r="P5" s="33">
        <f>IF(R26&gt;0,ROUND(R26,0),0)</f>
        <v>0</v>
      </c>
      <c r="R5" s="25"/>
    </row>
    <row r="6" spans="2:24" ht="18.75">
      <c r="R6" s="25"/>
    </row>
    <row r="7" spans="2:24" ht="31.5" customHeight="1">
      <c r="B7" s="226" t="s">
        <v>129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N7" s="227" t="s">
        <v>130</v>
      </c>
      <c r="O7" s="227"/>
      <c r="P7" s="227"/>
      <c r="Q7" s="227"/>
      <c r="R7" s="227"/>
      <c r="S7" s="227"/>
      <c r="T7" s="227"/>
      <c r="U7" s="227"/>
      <c r="V7" s="227"/>
      <c r="W7" s="227"/>
      <c r="X7" s="227"/>
    </row>
    <row r="8" spans="2:24" ht="11.2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69.75" customHeight="1">
      <c r="B9" s="63" t="s">
        <v>131</v>
      </c>
      <c r="C9" s="62" t="s">
        <v>46</v>
      </c>
      <c r="D9" s="62" t="s">
        <v>132</v>
      </c>
      <c r="E9" s="62" t="s">
        <v>133</v>
      </c>
      <c r="F9" s="62" t="s">
        <v>54</v>
      </c>
      <c r="G9" s="2"/>
      <c r="H9" s="63" t="s">
        <v>134</v>
      </c>
      <c r="I9" s="63" t="s">
        <v>61</v>
      </c>
      <c r="J9" s="63" t="s">
        <v>255</v>
      </c>
      <c r="K9" s="63" t="s">
        <v>136</v>
      </c>
      <c r="L9" s="63" t="s">
        <v>256</v>
      </c>
      <c r="M9" s="2"/>
      <c r="N9" s="63" t="s">
        <v>131</v>
      </c>
      <c r="O9" s="62" t="s">
        <v>137</v>
      </c>
      <c r="P9" s="62" t="s">
        <v>78</v>
      </c>
      <c r="Q9" s="62" t="s">
        <v>133</v>
      </c>
      <c r="R9" s="62" t="s">
        <v>81</v>
      </c>
      <c r="T9" s="60" t="s">
        <v>134</v>
      </c>
      <c r="U9" s="60" t="s">
        <v>87</v>
      </c>
      <c r="V9" s="60" t="s">
        <v>257</v>
      </c>
      <c r="W9" s="60" t="s">
        <v>136</v>
      </c>
      <c r="X9" s="60" t="s">
        <v>258</v>
      </c>
    </row>
    <row r="10" spans="2:24" ht="18" customHeight="1">
      <c r="B10" s="223" t="s">
        <v>140</v>
      </c>
      <c r="C10" s="224" t="s">
        <v>259</v>
      </c>
      <c r="D10" s="63" t="s">
        <v>142</v>
      </c>
      <c r="E10" s="62" t="s">
        <v>143</v>
      </c>
      <c r="F10" s="224" t="s">
        <v>144</v>
      </c>
      <c r="G10" s="3"/>
      <c r="H10" s="224" t="s">
        <v>145</v>
      </c>
      <c r="I10" s="224" t="s">
        <v>146</v>
      </c>
      <c r="J10" s="63" t="s">
        <v>147</v>
      </c>
      <c r="K10" s="63" t="s">
        <v>148</v>
      </c>
      <c r="L10" s="224" t="s">
        <v>149</v>
      </c>
      <c r="M10" s="3"/>
      <c r="N10" s="223" t="s">
        <v>140</v>
      </c>
      <c r="O10" s="224" t="s">
        <v>150</v>
      </c>
      <c r="P10" s="63" t="s">
        <v>151</v>
      </c>
      <c r="Q10" s="62" t="s">
        <v>143</v>
      </c>
      <c r="R10" s="224" t="s">
        <v>152</v>
      </c>
      <c r="T10" s="221" t="s">
        <v>145</v>
      </c>
      <c r="U10" s="222" t="s">
        <v>153</v>
      </c>
      <c r="V10" s="61" t="s">
        <v>154</v>
      </c>
      <c r="W10" s="61" t="s">
        <v>148</v>
      </c>
      <c r="X10" s="222" t="s">
        <v>155</v>
      </c>
    </row>
    <row r="11" spans="2:24" ht="18.75" customHeight="1">
      <c r="B11" s="223"/>
      <c r="C11" s="224"/>
      <c r="D11" s="63" t="s">
        <v>156</v>
      </c>
      <c r="E11" s="62" t="s">
        <v>157</v>
      </c>
      <c r="F11" s="224"/>
      <c r="G11" s="3"/>
      <c r="H11" s="224"/>
      <c r="I11" s="224"/>
      <c r="J11" s="63" t="s">
        <v>158</v>
      </c>
      <c r="K11" s="63" t="s">
        <v>159</v>
      </c>
      <c r="L11" s="224"/>
      <c r="M11" s="3"/>
      <c r="N11" s="223"/>
      <c r="O11" s="224"/>
      <c r="P11" s="63" t="s">
        <v>160</v>
      </c>
      <c r="Q11" s="62" t="s">
        <v>157</v>
      </c>
      <c r="R11" s="224"/>
      <c r="T11" s="221"/>
      <c r="U11" s="222"/>
      <c r="V11" s="61" t="s">
        <v>161</v>
      </c>
      <c r="W11" s="61" t="s">
        <v>159</v>
      </c>
      <c r="X11" s="222"/>
    </row>
    <row r="12" spans="2:24">
      <c r="B12" s="223" t="s">
        <v>162</v>
      </c>
      <c r="C12" s="224" t="s">
        <v>260</v>
      </c>
      <c r="D12" s="63" t="s">
        <v>164</v>
      </c>
      <c r="E12" s="62" t="s">
        <v>143</v>
      </c>
      <c r="F12" s="224" t="s">
        <v>165</v>
      </c>
      <c r="G12" s="3"/>
      <c r="H12" s="224" t="s">
        <v>166</v>
      </c>
      <c r="I12" s="224" t="s">
        <v>167</v>
      </c>
      <c r="J12" s="63" t="s">
        <v>168</v>
      </c>
      <c r="K12" s="63" t="s">
        <v>148</v>
      </c>
      <c r="L12" s="224" t="s">
        <v>169</v>
      </c>
      <c r="M12" s="3"/>
      <c r="N12" s="223" t="s">
        <v>162</v>
      </c>
      <c r="O12" s="224" t="s">
        <v>170</v>
      </c>
      <c r="P12" s="63" t="s">
        <v>171</v>
      </c>
      <c r="Q12" s="62" t="s">
        <v>143</v>
      </c>
      <c r="R12" s="224" t="s">
        <v>172</v>
      </c>
      <c r="T12" s="221" t="s">
        <v>166</v>
      </c>
      <c r="U12" s="222" t="s">
        <v>173</v>
      </c>
      <c r="V12" s="61" t="s">
        <v>174</v>
      </c>
      <c r="W12" s="61" t="s">
        <v>148</v>
      </c>
      <c r="X12" s="222" t="s">
        <v>175</v>
      </c>
    </row>
    <row r="13" spans="2:24" ht="17.25" customHeight="1">
      <c r="B13" s="223"/>
      <c r="C13" s="224"/>
      <c r="D13" s="63" t="s">
        <v>176</v>
      </c>
      <c r="E13" s="62" t="s">
        <v>157</v>
      </c>
      <c r="F13" s="224"/>
      <c r="G13" s="3"/>
      <c r="H13" s="224"/>
      <c r="I13" s="224"/>
      <c r="J13" s="63" t="s">
        <v>177</v>
      </c>
      <c r="K13" s="63" t="s">
        <v>159</v>
      </c>
      <c r="L13" s="224"/>
      <c r="M13" s="3"/>
      <c r="N13" s="223"/>
      <c r="O13" s="224"/>
      <c r="P13" s="63" t="s">
        <v>178</v>
      </c>
      <c r="Q13" s="62" t="s">
        <v>157</v>
      </c>
      <c r="R13" s="224"/>
      <c r="T13" s="221"/>
      <c r="U13" s="222"/>
      <c r="V13" s="61" t="s">
        <v>179</v>
      </c>
      <c r="W13" s="61" t="s">
        <v>159</v>
      </c>
      <c r="X13" s="222"/>
    </row>
    <row r="14" spans="2:24">
      <c r="B14" s="223" t="s">
        <v>180</v>
      </c>
      <c r="C14" s="224" t="s">
        <v>261</v>
      </c>
      <c r="D14" s="63" t="s">
        <v>182</v>
      </c>
      <c r="E14" s="62" t="s">
        <v>143</v>
      </c>
      <c r="F14" s="224" t="s">
        <v>183</v>
      </c>
      <c r="G14" s="3"/>
      <c r="H14" s="224" t="s">
        <v>184</v>
      </c>
      <c r="I14" s="224" t="s">
        <v>185</v>
      </c>
      <c r="J14" s="63" t="s">
        <v>186</v>
      </c>
      <c r="K14" s="63" t="s">
        <v>148</v>
      </c>
      <c r="L14" s="224" t="s">
        <v>187</v>
      </c>
      <c r="M14" s="3"/>
      <c r="N14" s="223" t="s">
        <v>180</v>
      </c>
      <c r="O14" s="224" t="s">
        <v>188</v>
      </c>
      <c r="P14" s="63" t="s">
        <v>189</v>
      </c>
      <c r="Q14" s="62" t="s">
        <v>143</v>
      </c>
      <c r="R14" s="224" t="s">
        <v>190</v>
      </c>
      <c r="T14" s="221" t="s">
        <v>184</v>
      </c>
      <c r="U14" s="222" t="s">
        <v>191</v>
      </c>
      <c r="V14" s="61" t="s">
        <v>192</v>
      </c>
      <c r="W14" s="61" t="s">
        <v>148</v>
      </c>
      <c r="X14" s="222" t="s">
        <v>193</v>
      </c>
    </row>
    <row r="15" spans="2:24" ht="18" customHeight="1">
      <c r="B15" s="223"/>
      <c r="C15" s="224"/>
      <c r="D15" s="63" t="s">
        <v>194</v>
      </c>
      <c r="E15" s="62" t="s">
        <v>157</v>
      </c>
      <c r="F15" s="224"/>
      <c r="G15" s="3"/>
      <c r="H15" s="224"/>
      <c r="I15" s="224"/>
      <c r="J15" s="63" t="s">
        <v>195</v>
      </c>
      <c r="K15" s="63" t="s">
        <v>159</v>
      </c>
      <c r="L15" s="224"/>
      <c r="M15" s="3"/>
      <c r="N15" s="223"/>
      <c r="O15" s="224"/>
      <c r="P15" s="63" t="s">
        <v>196</v>
      </c>
      <c r="Q15" s="62" t="s">
        <v>157</v>
      </c>
      <c r="R15" s="224"/>
      <c r="T15" s="221"/>
      <c r="U15" s="222"/>
      <c r="V15" s="61" t="s">
        <v>197</v>
      </c>
      <c r="W15" s="61" t="s">
        <v>159</v>
      </c>
      <c r="X15" s="222"/>
    </row>
    <row r="16" spans="2:24" ht="15.75" thickBot="1"/>
    <row r="17" spans="2:24" ht="75">
      <c r="B17" s="44" t="s">
        <v>131</v>
      </c>
      <c r="C17" s="45" t="s">
        <v>46</v>
      </c>
      <c r="D17" s="45" t="s">
        <v>50</v>
      </c>
      <c r="E17" s="45" t="s">
        <v>133</v>
      </c>
      <c r="F17" s="46" t="s">
        <v>54</v>
      </c>
      <c r="G17" s="2"/>
      <c r="H17" s="44" t="s">
        <v>134</v>
      </c>
      <c r="I17" s="47" t="s">
        <v>61</v>
      </c>
      <c r="J17" s="47" t="s">
        <v>255</v>
      </c>
      <c r="K17" s="47" t="s">
        <v>136</v>
      </c>
      <c r="L17" s="48" t="s">
        <v>256</v>
      </c>
      <c r="M17" s="2"/>
      <c r="N17" s="44" t="s">
        <v>131</v>
      </c>
      <c r="O17" s="45" t="s">
        <v>137</v>
      </c>
      <c r="P17" s="45" t="s">
        <v>78</v>
      </c>
      <c r="Q17" s="45" t="s">
        <v>133</v>
      </c>
      <c r="R17" s="46" t="s">
        <v>81</v>
      </c>
      <c r="T17" s="49" t="s">
        <v>134</v>
      </c>
      <c r="U17" s="50" t="s">
        <v>87</v>
      </c>
      <c r="V17" s="50" t="s">
        <v>257</v>
      </c>
      <c r="W17" s="50" t="s">
        <v>136</v>
      </c>
      <c r="X17" s="29" t="s">
        <v>258</v>
      </c>
    </row>
    <row r="18" spans="2:24" ht="20.25" customHeight="1">
      <c r="B18" s="216" t="s">
        <v>199</v>
      </c>
      <c r="C18" s="217">
        <f>'výstupy z předešlých projektů'!E13</f>
        <v>44645</v>
      </c>
      <c r="D18" s="42">
        <v>0</v>
      </c>
      <c r="E18" s="43" t="s">
        <v>143</v>
      </c>
      <c r="F18" s="218">
        <f>C18+D18+D19</f>
        <v>44645</v>
      </c>
      <c r="G18" s="3"/>
      <c r="H18" s="219" t="s">
        <v>145</v>
      </c>
      <c r="I18" s="220"/>
      <c r="J18" s="65">
        <v>0</v>
      </c>
      <c r="K18" s="41" t="s">
        <v>148</v>
      </c>
      <c r="L18" s="210">
        <f>J18+J19</f>
        <v>0</v>
      </c>
      <c r="M18" s="3"/>
      <c r="N18" s="216" t="s">
        <v>199</v>
      </c>
      <c r="O18" s="217">
        <f>F18</f>
        <v>44645</v>
      </c>
      <c r="P18" s="42"/>
      <c r="Q18" s="43" t="s">
        <v>143</v>
      </c>
      <c r="R18" s="218">
        <f>O18+P18+P19</f>
        <v>44645</v>
      </c>
      <c r="T18" s="208" t="s">
        <v>145</v>
      </c>
      <c r="U18" s="209"/>
      <c r="V18" s="59"/>
      <c r="W18" s="58" t="s">
        <v>148</v>
      </c>
      <c r="X18" s="210">
        <f>L18+V18+V19</f>
        <v>0</v>
      </c>
    </row>
    <row r="19" spans="2:24" ht="24.75" customHeight="1">
      <c r="B19" s="216"/>
      <c r="C19" s="217"/>
      <c r="D19" s="42"/>
      <c r="E19" s="43" t="s">
        <v>157</v>
      </c>
      <c r="F19" s="218"/>
      <c r="G19" s="3"/>
      <c r="H19" s="219"/>
      <c r="I19" s="220"/>
      <c r="J19" s="65"/>
      <c r="K19" s="41" t="s">
        <v>159</v>
      </c>
      <c r="L19" s="210"/>
      <c r="M19" s="3"/>
      <c r="N19" s="216"/>
      <c r="O19" s="217"/>
      <c r="P19" s="42"/>
      <c r="Q19" s="43" t="s">
        <v>157</v>
      </c>
      <c r="R19" s="218"/>
      <c r="T19" s="208"/>
      <c r="U19" s="209"/>
      <c r="V19" s="59"/>
      <c r="W19" s="58" t="s">
        <v>159</v>
      </c>
      <c r="X19" s="210"/>
    </row>
    <row r="20" spans="2:24" ht="28.5" customHeight="1">
      <c r="B20" s="216" t="s">
        <v>200</v>
      </c>
      <c r="C20" s="217">
        <f>'výstupy z předešlých projektů'!E15</f>
        <v>495</v>
      </c>
      <c r="D20" s="42"/>
      <c r="E20" s="43" t="s">
        <v>143</v>
      </c>
      <c r="F20" s="218">
        <f t="shared" ref="F20" si="0">C20+D20+D21</f>
        <v>4995</v>
      </c>
      <c r="G20" s="3"/>
      <c r="H20" s="219" t="s">
        <v>166</v>
      </c>
      <c r="I20" s="220"/>
      <c r="J20" s="65"/>
      <c r="K20" s="41" t="s">
        <v>148</v>
      </c>
      <c r="L20" s="210">
        <f t="shared" ref="L20" si="1">J20+J21</f>
        <v>87300000</v>
      </c>
      <c r="M20" s="3"/>
      <c r="N20" s="216" t="s">
        <v>200</v>
      </c>
      <c r="O20" s="217">
        <f>F20</f>
        <v>4995</v>
      </c>
      <c r="P20" s="42"/>
      <c r="Q20" s="43" t="s">
        <v>143</v>
      </c>
      <c r="R20" s="218">
        <f t="shared" ref="R20" si="2">O20+P20+P21</f>
        <v>4995</v>
      </c>
      <c r="T20" s="208" t="s">
        <v>166</v>
      </c>
      <c r="U20" s="209"/>
      <c r="V20" s="59"/>
      <c r="W20" s="58" t="s">
        <v>148</v>
      </c>
      <c r="X20" s="210">
        <f>L20+V20+V21</f>
        <v>87300000</v>
      </c>
    </row>
    <row r="21" spans="2:24" ht="25.5" customHeight="1">
      <c r="B21" s="216"/>
      <c r="C21" s="217"/>
      <c r="D21" s="42">
        <v>4500</v>
      </c>
      <c r="E21" s="43" t="s">
        <v>157</v>
      </c>
      <c r="F21" s="218"/>
      <c r="G21" s="3"/>
      <c r="H21" s="219"/>
      <c r="I21" s="220"/>
      <c r="J21" s="65">
        <v>87300000</v>
      </c>
      <c r="K21" s="41" t="s">
        <v>159</v>
      </c>
      <c r="L21" s="210"/>
      <c r="M21" s="3"/>
      <c r="N21" s="216"/>
      <c r="O21" s="217"/>
      <c r="P21" s="42"/>
      <c r="Q21" s="43" t="s">
        <v>157</v>
      </c>
      <c r="R21" s="218"/>
      <c r="T21" s="208"/>
      <c r="U21" s="209"/>
      <c r="V21" s="59"/>
      <c r="W21" s="58" t="s">
        <v>159</v>
      </c>
      <c r="X21" s="210"/>
    </row>
    <row r="22" spans="2:24" ht="23.25" customHeight="1">
      <c r="B22" s="216" t="s">
        <v>201</v>
      </c>
      <c r="C22" s="217">
        <f>'výstupy z předešlých projektů'!E17</f>
        <v>5456</v>
      </c>
      <c r="D22" s="42"/>
      <c r="E22" s="43" t="s">
        <v>143</v>
      </c>
      <c r="F22" s="218">
        <f t="shared" ref="F22" si="3">C22+D22+D23</f>
        <v>5456</v>
      </c>
      <c r="G22" s="3"/>
      <c r="H22" s="219" t="s">
        <v>184</v>
      </c>
      <c r="I22" s="220"/>
      <c r="J22" s="65"/>
      <c r="K22" s="41" t="s">
        <v>148</v>
      </c>
      <c r="L22" s="210">
        <f t="shared" ref="L22" si="4">J22+J23</f>
        <v>0</v>
      </c>
      <c r="M22" s="3"/>
      <c r="N22" s="216" t="s">
        <v>201</v>
      </c>
      <c r="O22" s="217">
        <f>F22</f>
        <v>5456</v>
      </c>
      <c r="P22" s="42"/>
      <c r="Q22" s="43" t="s">
        <v>143</v>
      </c>
      <c r="R22" s="218">
        <f t="shared" ref="R22" si="5">O22+P22+P23</f>
        <v>5456</v>
      </c>
      <c r="T22" s="208" t="s">
        <v>184</v>
      </c>
      <c r="U22" s="209"/>
      <c r="V22" s="59"/>
      <c r="W22" s="58" t="s">
        <v>148</v>
      </c>
      <c r="X22" s="210">
        <f>L22+V22+V23</f>
        <v>0</v>
      </c>
    </row>
    <row r="23" spans="2:24" ht="23.25" customHeight="1">
      <c r="B23" s="216"/>
      <c r="C23" s="217"/>
      <c r="D23" s="42"/>
      <c r="E23" s="43" t="s">
        <v>157</v>
      </c>
      <c r="F23" s="218"/>
      <c r="G23" s="3"/>
      <c r="H23" s="219"/>
      <c r="I23" s="220"/>
      <c r="J23" s="65"/>
      <c r="K23" s="41" t="s">
        <v>159</v>
      </c>
      <c r="L23" s="210"/>
      <c r="M23" s="3"/>
      <c r="N23" s="216"/>
      <c r="O23" s="217"/>
      <c r="P23" s="42"/>
      <c r="Q23" s="43" t="s">
        <v>157</v>
      </c>
      <c r="R23" s="218"/>
      <c r="T23" s="208"/>
      <c r="U23" s="209"/>
      <c r="V23" s="59"/>
      <c r="W23" s="58" t="s">
        <v>159</v>
      </c>
      <c r="X23" s="210"/>
    </row>
    <row r="25" spans="2:24">
      <c r="B25" s="211" t="s">
        <v>202</v>
      </c>
      <c r="C25" s="211"/>
      <c r="D25" s="211"/>
      <c r="E25" s="211"/>
      <c r="F25" s="211"/>
      <c r="H25" s="212" t="s">
        <v>203</v>
      </c>
      <c r="I25" s="213"/>
      <c r="J25" s="213"/>
      <c r="K25" s="213"/>
      <c r="L25" s="214"/>
      <c r="N25" s="215" t="s">
        <v>204</v>
      </c>
      <c r="O25" s="215"/>
      <c r="P25" s="215"/>
      <c r="Q25" s="215"/>
      <c r="R25" s="215"/>
    </row>
    <row r="26" spans="2:24" ht="90">
      <c r="B26" s="52" t="s">
        <v>205</v>
      </c>
      <c r="C26" s="53">
        <f>IF(OR(B5="do 10",B5="10-20"),O26,IFERROR(((C29-(C28/C27))/C29)*100,0))</f>
        <v>0</v>
      </c>
      <c r="E26" s="54" t="s">
        <v>206</v>
      </c>
      <c r="F26" s="53">
        <f>((F29-(F28/F27))/F29)*100</f>
        <v>0</v>
      </c>
      <c r="H26" s="207" t="b">
        <f>_xlfn.IFS(B5="do 10",L18+L20+L22&lt;=87300000,B5="10-20",L18+L20+L22&lt;=67900000,B5="20-30",L18+L20+L22&lt;=91120000,B5="30-40",L18+L20+L22&lt;=81885000,B5="nad 40",L18+L20+L22&lt;=98850000,B5="Praha",L18+L20+L22&lt;=104209500,B5="ŘSD",L18+L20+L22&lt;=148720661,B5="SŽ",L18+L20+L22&lt;=146857107)</f>
        <v>1</v>
      </c>
      <c r="I26" s="207"/>
      <c r="J26" s="207"/>
      <c r="K26" s="207"/>
      <c r="L26" s="207"/>
      <c r="N26" s="55" t="s">
        <v>207</v>
      </c>
      <c r="O26" s="53">
        <f>IFERROR(((O29-(O28/O27))/O29)*100,0)</f>
        <v>0</v>
      </c>
      <c r="Q26" s="54" t="s">
        <v>208</v>
      </c>
      <c r="R26" s="53">
        <f>IFERROR(((R29-(R28/R27))/R29)*100,0)</f>
        <v>0</v>
      </c>
    </row>
    <row r="27" spans="2:24">
      <c r="B27" s="39" t="s">
        <v>209</v>
      </c>
      <c r="C27" s="64">
        <f>F18-C18</f>
        <v>0</v>
      </c>
      <c r="E27" s="30" t="s">
        <v>210</v>
      </c>
      <c r="F27" s="36">
        <f>(F20-C20)+(F22-C22)</f>
        <v>4500</v>
      </c>
      <c r="N27" s="35" t="s">
        <v>211</v>
      </c>
      <c r="O27" s="64">
        <f>R18-O18</f>
        <v>0</v>
      </c>
      <c r="Q27" s="30" t="s">
        <v>212</v>
      </c>
      <c r="R27" s="36">
        <f>(R20-O20)+(R22-O22)</f>
        <v>0</v>
      </c>
    </row>
    <row r="28" spans="2:24">
      <c r="B28" s="39" t="s">
        <v>213</v>
      </c>
      <c r="C28" s="51">
        <f>L18</f>
        <v>0</v>
      </c>
      <c r="E28" s="30" t="s">
        <v>214</v>
      </c>
      <c r="F28" s="38">
        <f>L20+L22</f>
        <v>87300000</v>
      </c>
      <c r="N28" s="35" t="s">
        <v>215</v>
      </c>
      <c r="O28" s="37">
        <f>X18-L18</f>
        <v>0</v>
      </c>
      <c r="Q28" s="30" t="s">
        <v>216</v>
      </c>
      <c r="R28" s="38">
        <f>(X20-L20)+(X22-L22)</f>
        <v>0</v>
      </c>
    </row>
    <row r="29" spans="2:24">
      <c r="B29" s="39" t="s">
        <v>217</v>
      </c>
      <c r="C29" s="36">
        <f>IF(B5="Praha",0,IF(B5="ŘSD",3402,4650))</f>
        <v>4650</v>
      </c>
      <c r="E29" s="30" t="s">
        <v>218</v>
      </c>
      <c r="F29" s="36">
        <f>IF(B5="Praha",45000,19400)</f>
        <v>19400</v>
      </c>
      <c r="N29" s="35" t="s">
        <v>217</v>
      </c>
      <c r="O29" s="36">
        <f>IF(B5="Praha",0,IF(B5="ŘSD",3402,4650))</f>
        <v>4650</v>
      </c>
      <c r="Q29" s="30" t="s">
        <v>218</v>
      </c>
      <c r="R29" s="37">
        <f>IF(B5="Praha",45000,19400)</f>
        <v>19400</v>
      </c>
    </row>
    <row r="30" spans="2:24" ht="30">
      <c r="B30" s="39" t="s">
        <v>67</v>
      </c>
      <c r="C30" s="36">
        <f>IFERROR((C28/C27),0)</f>
        <v>0</v>
      </c>
      <c r="E30" s="34" t="s">
        <v>70</v>
      </c>
      <c r="F30" s="36">
        <f>F28/F27</f>
        <v>19400</v>
      </c>
      <c r="N30" s="39" t="s">
        <v>91</v>
      </c>
      <c r="O30" s="36">
        <f>IFERROR((O28/O27),0)</f>
        <v>0</v>
      </c>
      <c r="Q30" s="34" t="s">
        <v>70</v>
      </c>
      <c r="R30" s="36">
        <f>IFERROR((R28/R27),0)</f>
        <v>0</v>
      </c>
    </row>
    <row r="31" spans="2:24">
      <c r="B31" s="1"/>
    </row>
    <row r="32" spans="2:24">
      <c r="B32" s="5"/>
      <c r="C32" s="7"/>
      <c r="N32" s="5"/>
      <c r="O32" s="7"/>
    </row>
    <row r="33" spans="2:15">
      <c r="B33" s="5"/>
      <c r="C33" s="8"/>
      <c r="N33" s="5"/>
      <c r="O33" s="8"/>
    </row>
    <row r="34" spans="2:15">
      <c r="B34" s="6"/>
      <c r="C34" s="26"/>
      <c r="N34" s="6"/>
      <c r="O34" s="27"/>
    </row>
    <row r="35" spans="2:15">
      <c r="B35" s="6"/>
      <c r="C35" s="8"/>
      <c r="N35" s="6"/>
      <c r="O35" s="8"/>
    </row>
    <row r="36" spans="2:15">
      <c r="B36" s="5"/>
      <c r="C36" s="4"/>
      <c r="N36" s="5"/>
      <c r="O36" s="4"/>
    </row>
  </sheetData>
  <mergeCells count="79">
    <mergeCell ref="H26:L26"/>
    <mergeCell ref="T22:T23"/>
    <mergeCell ref="U22:U23"/>
    <mergeCell ref="X22:X23"/>
    <mergeCell ref="B25:F25"/>
    <mergeCell ref="H25:L25"/>
    <mergeCell ref="N25:R25"/>
    <mergeCell ref="X20:X21"/>
    <mergeCell ref="B22:B23"/>
    <mergeCell ref="C22:C23"/>
    <mergeCell ref="F22:F23"/>
    <mergeCell ref="H22:H23"/>
    <mergeCell ref="I22:I23"/>
    <mergeCell ref="L22:L23"/>
    <mergeCell ref="N22:N23"/>
    <mergeCell ref="O22:O23"/>
    <mergeCell ref="R22:R23"/>
    <mergeCell ref="L20:L21"/>
    <mergeCell ref="N20:N21"/>
    <mergeCell ref="O20:O21"/>
    <mergeCell ref="R20:R21"/>
    <mergeCell ref="T20:T21"/>
    <mergeCell ref="U20:U21"/>
    <mergeCell ref="B20:B21"/>
    <mergeCell ref="C20:C21"/>
    <mergeCell ref="F20:F21"/>
    <mergeCell ref="H20:H21"/>
    <mergeCell ref="I20:I21"/>
    <mergeCell ref="T14:T15"/>
    <mergeCell ref="U14:U15"/>
    <mergeCell ref="X14:X15"/>
    <mergeCell ref="B18:B19"/>
    <mergeCell ref="C18:C19"/>
    <mergeCell ref="F18:F19"/>
    <mergeCell ref="H18:H19"/>
    <mergeCell ref="I18:I19"/>
    <mergeCell ref="L18:L19"/>
    <mergeCell ref="N18:N19"/>
    <mergeCell ref="O18:O19"/>
    <mergeCell ref="R18:R19"/>
    <mergeCell ref="T18:T19"/>
    <mergeCell ref="U18:U19"/>
    <mergeCell ref="X18:X19"/>
    <mergeCell ref="X12:X13"/>
    <mergeCell ref="B14:B15"/>
    <mergeCell ref="C14:C15"/>
    <mergeCell ref="F14:F15"/>
    <mergeCell ref="H14:H15"/>
    <mergeCell ref="I14:I15"/>
    <mergeCell ref="L14:L15"/>
    <mergeCell ref="N14:N15"/>
    <mergeCell ref="O14:O15"/>
    <mergeCell ref="R14:R15"/>
    <mergeCell ref="L12:L13"/>
    <mergeCell ref="N12:N13"/>
    <mergeCell ref="O12:O13"/>
    <mergeCell ref="R12:R13"/>
    <mergeCell ref="T12:T13"/>
    <mergeCell ref="U12:U13"/>
    <mergeCell ref="B12:B13"/>
    <mergeCell ref="C12:C13"/>
    <mergeCell ref="F12:F13"/>
    <mergeCell ref="H12:H13"/>
    <mergeCell ref="I12:I13"/>
    <mergeCell ref="B2:P2"/>
    <mergeCell ref="B7:L7"/>
    <mergeCell ref="N7:X7"/>
    <mergeCell ref="B10:B11"/>
    <mergeCell ref="C10:C11"/>
    <mergeCell ref="F10:F11"/>
    <mergeCell ref="H10:H11"/>
    <mergeCell ref="I10:I11"/>
    <mergeCell ref="L10:L11"/>
    <mergeCell ref="N10:N11"/>
    <mergeCell ref="O10:O11"/>
    <mergeCell ref="R10:R11"/>
    <mergeCell ref="T10:T11"/>
    <mergeCell ref="U10:U11"/>
    <mergeCell ref="X10:X11"/>
  </mergeCells>
  <conditionalFormatting sqref="C30">
    <cfRule type="cellIs" dxfId="39" priority="2" operator="greaterThan">
      <formula>$C$29</formula>
    </cfRule>
  </conditionalFormatting>
  <conditionalFormatting sqref="D5:F6">
    <cfRule type="containsText" dxfId="38" priority="4" operator="containsText" text="NEPRAVDA">
      <formula>NOT(ISERROR(SEARCH("NEPRAVDA",D5)))</formula>
    </cfRule>
  </conditionalFormatting>
  <conditionalFormatting sqref="F30">
    <cfRule type="cellIs" dxfId="37" priority="1" operator="greaterThan">
      <formula>$F$29</formula>
    </cfRule>
  </conditionalFormatting>
  <conditionalFormatting sqref="H26:L26">
    <cfRule type="containsText" dxfId="36" priority="3" operator="containsText" text="NEPRAVDA">
      <formula>NOT(ISERROR(SEARCH("NEPRAVDA",H26)))</formula>
    </cfRule>
  </conditionalFormatting>
  <pageMargins left="0.7" right="0.7" top="0.78740157499999996" bottom="0.78740157499999996" header="0.3" footer="0.3"/>
  <pageSetup paperSize="9" orientation="portrait" r:id="rId1"/>
  <headerFooter>
    <oddHeader>&amp;R&amp;"Calibri"&amp;10&amp;K000000 PRO VNITŘNÍ POTŘEBU          &amp;1#_x000D_</oddHeader>
  </headerFooter>
  <ignoredErrors>
    <ignoredError sqref="C26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4C2EF2A-38E9-4AA1-B854-1452B253BC4B}">
          <x14:formula1>
            <xm:f>zdroj!$B$4:$B$11</xm:f>
          </x14:formula1>
          <xm:sqref>B5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EB6F0-94B1-43F0-976D-F515171AF6F6}">
  <dimension ref="B2:X36"/>
  <sheetViews>
    <sheetView topLeftCell="B1" zoomScale="70" zoomScaleNormal="70" workbookViewId="0">
      <selection activeCell="D34" sqref="D34"/>
    </sheetView>
  </sheetViews>
  <sheetFormatPr defaultRowHeight="15"/>
  <cols>
    <col min="1" max="1" width="3.85546875" customWidth="1"/>
    <col min="2" max="2" width="20.140625" customWidth="1"/>
    <col min="3" max="3" width="16" customWidth="1"/>
    <col min="4" max="4" width="19.28515625" customWidth="1"/>
    <col min="5" max="5" width="14.5703125" customWidth="1"/>
    <col min="6" max="6" width="18.28515625" customWidth="1"/>
    <col min="7" max="7" width="4.140625" customWidth="1"/>
    <col min="8" max="8" width="13.5703125" customWidth="1"/>
    <col min="9" max="9" width="21" customWidth="1"/>
    <col min="10" max="10" width="20.140625" customWidth="1"/>
    <col min="11" max="11" width="21.140625" customWidth="1"/>
    <col min="12" max="12" width="19" customWidth="1"/>
    <col min="13" max="13" width="4.140625" customWidth="1"/>
    <col min="14" max="14" width="20.7109375" customWidth="1"/>
    <col min="15" max="15" width="15.7109375" customWidth="1"/>
    <col min="16" max="16" width="23.85546875" customWidth="1"/>
    <col min="17" max="17" width="14.7109375" customWidth="1"/>
    <col min="18" max="18" width="19.85546875" customWidth="1"/>
    <col min="19" max="19" width="4.5703125" customWidth="1"/>
    <col min="20" max="20" width="14.140625" customWidth="1"/>
    <col min="21" max="21" width="18.140625" customWidth="1"/>
    <col min="22" max="22" width="19.28515625" customWidth="1"/>
    <col min="23" max="23" width="15.28515625" bestFit="1" customWidth="1"/>
    <col min="24" max="24" width="24.28515625" customWidth="1"/>
  </cols>
  <sheetData>
    <row r="2" spans="2:24" ht="27.75" customHeight="1">
      <c r="B2" s="225" t="s">
        <v>123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</row>
    <row r="4" spans="2:24" ht="76.5" customHeight="1">
      <c r="B4" s="31" t="s">
        <v>21</v>
      </c>
      <c r="D4" s="57" t="s">
        <v>26</v>
      </c>
      <c r="E4" s="1"/>
      <c r="F4" s="57" t="s">
        <v>30</v>
      </c>
      <c r="H4" s="1"/>
      <c r="I4" s="32" t="s">
        <v>251</v>
      </c>
      <c r="J4" s="1"/>
      <c r="K4" s="40" t="s">
        <v>252</v>
      </c>
      <c r="N4" s="40" t="s">
        <v>253</v>
      </c>
      <c r="P4" s="40" t="s">
        <v>254</v>
      </c>
      <c r="R4" s="1"/>
    </row>
    <row r="5" spans="2:24" ht="18.75">
      <c r="B5" s="56" t="s">
        <v>267</v>
      </c>
      <c r="D5" s="30" t="b">
        <f>_xlfn.IFS(B5="do 10",D18+D19&gt;=0,B5="10-20",D18+D19&gt;=0,B5="20-30",D18+D19&gt;=10000,B5="30-40",D18+D19&gt;=10100,B5="nad 40",D18+D19&gt;=15000,B5="Praha",D18+D19&gt;=49000,B5="ŘSD",D18+D19&gt;=10000,B5="SŽ",D18+D19&gt;=1300)</f>
        <v>1</v>
      </c>
      <c r="F5" s="30" t="b">
        <f>_xlfn.IFS(B5="do 10",D20+D21+D22+D23&gt;=1500,B5="10-20",D20+D21+D22+D23&gt;=1000,B5="20-30",D20+D21+D22+D23&gt;=1000,B5="30-40",D20+D21+D22+D23&gt;=500,B5="nad 40",D20+D21+D22+D23&gt;=500,B5="Praha",D20+D21+D22+D23&gt;=19700,B5="ŘSD",D20+D21+D22+D23&gt;=8000,B5="SŽ",D20+D21+D22+D23&gt;=15500)</f>
        <v>1</v>
      </c>
      <c r="I5" s="33">
        <f>IF(C26&gt;0,ROUND(C26,0),0)</f>
        <v>0</v>
      </c>
      <c r="K5" s="33">
        <f>IF(F26&gt;0,ROUND(F26,0),0)</f>
        <v>0</v>
      </c>
      <c r="N5" s="33">
        <f>IF(O26&gt;0,ROUND(O26,0),0)</f>
        <v>0</v>
      </c>
      <c r="P5" s="33">
        <f>IF(R26&gt;0,ROUND(R26,0),0)</f>
        <v>0</v>
      </c>
      <c r="R5" s="25"/>
    </row>
    <row r="6" spans="2:24" ht="18.75">
      <c r="R6" s="25"/>
    </row>
    <row r="7" spans="2:24" ht="31.5" customHeight="1">
      <c r="B7" s="226" t="s">
        <v>129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N7" s="227" t="s">
        <v>130</v>
      </c>
      <c r="O7" s="227"/>
      <c r="P7" s="227"/>
      <c r="Q7" s="227"/>
      <c r="R7" s="227"/>
      <c r="S7" s="227"/>
      <c r="T7" s="227"/>
      <c r="U7" s="227"/>
      <c r="V7" s="227"/>
      <c r="W7" s="227"/>
      <c r="X7" s="227"/>
    </row>
    <row r="8" spans="2:24" ht="11.2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69.75" customHeight="1">
      <c r="B9" s="63" t="s">
        <v>131</v>
      </c>
      <c r="C9" s="62" t="s">
        <v>46</v>
      </c>
      <c r="D9" s="62" t="s">
        <v>132</v>
      </c>
      <c r="E9" s="62" t="s">
        <v>133</v>
      </c>
      <c r="F9" s="62" t="s">
        <v>54</v>
      </c>
      <c r="G9" s="2"/>
      <c r="H9" s="63" t="s">
        <v>134</v>
      </c>
      <c r="I9" s="63" t="s">
        <v>61</v>
      </c>
      <c r="J9" s="63" t="s">
        <v>255</v>
      </c>
      <c r="K9" s="63" t="s">
        <v>136</v>
      </c>
      <c r="L9" s="63" t="s">
        <v>256</v>
      </c>
      <c r="M9" s="2"/>
      <c r="N9" s="63" t="s">
        <v>131</v>
      </c>
      <c r="O9" s="62" t="s">
        <v>137</v>
      </c>
      <c r="P9" s="62" t="s">
        <v>78</v>
      </c>
      <c r="Q9" s="62" t="s">
        <v>133</v>
      </c>
      <c r="R9" s="62" t="s">
        <v>81</v>
      </c>
      <c r="T9" s="60" t="s">
        <v>134</v>
      </c>
      <c r="U9" s="60" t="s">
        <v>87</v>
      </c>
      <c r="V9" s="60" t="s">
        <v>257</v>
      </c>
      <c r="W9" s="60" t="s">
        <v>136</v>
      </c>
      <c r="X9" s="60" t="s">
        <v>258</v>
      </c>
    </row>
    <row r="10" spans="2:24" ht="18" customHeight="1">
      <c r="B10" s="223" t="s">
        <v>140</v>
      </c>
      <c r="C10" s="224" t="s">
        <v>259</v>
      </c>
      <c r="D10" s="63" t="s">
        <v>142</v>
      </c>
      <c r="E10" s="62" t="s">
        <v>143</v>
      </c>
      <c r="F10" s="224" t="s">
        <v>144</v>
      </c>
      <c r="G10" s="3"/>
      <c r="H10" s="224" t="s">
        <v>145</v>
      </c>
      <c r="I10" s="224" t="s">
        <v>146</v>
      </c>
      <c r="J10" s="63" t="s">
        <v>147</v>
      </c>
      <c r="K10" s="63" t="s">
        <v>148</v>
      </c>
      <c r="L10" s="224" t="s">
        <v>149</v>
      </c>
      <c r="M10" s="3"/>
      <c r="N10" s="223" t="s">
        <v>140</v>
      </c>
      <c r="O10" s="224" t="s">
        <v>150</v>
      </c>
      <c r="P10" s="63" t="s">
        <v>151</v>
      </c>
      <c r="Q10" s="62" t="s">
        <v>143</v>
      </c>
      <c r="R10" s="224" t="s">
        <v>152</v>
      </c>
      <c r="T10" s="221" t="s">
        <v>145</v>
      </c>
      <c r="U10" s="222" t="s">
        <v>153</v>
      </c>
      <c r="V10" s="61" t="s">
        <v>154</v>
      </c>
      <c r="W10" s="61" t="s">
        <v>148</v>
      </c>
      <c r="X10" s="222" t="s">
        <v>155</v>
      </c>
    </row>
    <row r="11" spans="2:24" ht="18.75" customHeight="1">
      <c r="B11" s="223"/>
      <c r="C11" s="224"/>
      <c r="D11" s="63" t="s">
        <v>156</v>
      </c>
      <c r="E11" s="62" t="s">
        <v>157</v>
      </c>
      <c r="F11" s="224"/>
      <c r="G11" s="3"/>
      <c r="H11" s="224"/>
      <c r="I11" s="224"/>
      <c r="J11" s="63" t="s">
        <v>158</v>
      </c>
      <c r="K11" s="63" t="s">
        <v>159</v>
      </c>
      <c r="L11" s="224"/>
      <c r="M11" s="3"/>
      <c r="N11" s="223"/>
      <c r="O11" s="224"/>
      <c r="P11" s="63" t="s">
        <v>160</v>
      </c>
      <c r="Q11" s="62" t="s">
        <v>157</v>
      </c>
      <c r="R11" s="224"/>
      <c r="T11" s="221"/>
      <c r="U11" s="222"/>
      <c r="V11" s="61" t="s">
        <v>161</v>
      </c>
      <c r="W11" s="61" t="s">
        <v>159</v>
      </c>
      <c r="X11" s="222"/>
    </row>
    <row r="12" spans="2:24">
      <c r="B12" s="223" t="s">
        <v>162</v>
      </c>
      <c r="C12" s="224" t="s">
        <v>260</v>
      </c>
      <c r="D12" s="63" t="s">
        <v>164</v>
      </c>
      <c r="E12" s="62" t="s">
        <v>143</v>
      </c>
      <c r="F12" s="224" t="s">
        <v>165</v>
      </c>
      <c r="G12" s="3"/>
      <c r="H12" s="224" t="s">
        <v>166</v>
      </c>
      <c r="I12" s="224" t="s">
        <v>167</v>
      </c>
      <c r="J12" s="63" t="s">
        <v>168</v>
      </c>
      <c r="K12" s="63" t="s">
        <v>148</v>
      </c>
      <c r="L12" s="224" t="s">
        <v>169</v>
      </c>
      <c r="M12" s="3"/>
      <c r="N12" s="223" t="s">
        <v>162</v>
      </c>
      <c r="O12" s="224" t="s">
        <v>170</v>
      </c>
      <c r="P12" s="63" t="s">
        <v>171</v>
      </c>
      <c r="Q12" s="62" t="s">
        <v>143</v>
      </c>
      <c r="R12" s="224" t="s">
        <v>172</v>
      </c>
      <c r="T12" s="221" t="s">
        <v>166</v>
      </c>
      <c r="U12" s="222" t="s">
        <v>173</v>
      </c>
      <c r="V12" s="61" t="s">
        <v>174</v>
      </c>
      <c r="W12" s="61" t="s">
        <v>148</v>
      </c>
      <c r="X12" s="222" t="s">
        <v>175</v>
      </c>
    </row>
    <row r="13" spans="2:24" ht="17.25" customHeight="1">
      <c r="B13" s="223"/>
      <c r="C13" s="224"/>
      <c r="D13" s="63" t="s">
        <v>176</v>
      </c>
      <c r="E13" s="62" t="s">
        <v>157</v>
      </c>
      <c r="F13" s="224"/>
      <c r="G13" s="3"/>
      <c r="H13" s="224"/>
      <c r="I13" s="224"/>
      <c r="J13" s="63" t="s">
        <v>177</v>
      </c>
      <c r="K13" s="63" t="s">
        <v>159</v>
      </c>
      <c r="L13" s="224"/>
      <c r="M13" s="3"/>
      <c r="N13" s="223"/>
      <c r="O13" s="224"/>
      <c r="P13" s="63" t="s">
        <v>178</v>
      </c>
      <c r="Q13" s="62" t="s">
        <v>157</v>
      </c>
      <c r="R13" s="224"/>
      <c r="T13" s="221"/>
      <c r="U13" s="222"/>
      <c r="V13" s="61" t="s">
        <v>179</v>
      </c>
      <c r="W13" s="61" t="s">
        <v>159</v>
      </c>
      <c r="X13" s="222"/>
    </row>
    <row r="14" spans="2:24">
      <c r="B14" s="223" t="s">
        <v>180</v>
      </c>
      <c r="C14" s="224" t="s">
        <v>261</v>
      </c>
      <c r="D14" s="63" t="s">
        <v>182</v>
      </c>
      <c r="E14" s="62" t="s">
        <v>143</v>
      </c>
      <c r="F14" s="224" t="s">
        <v>183</v>
      </c>
      <c r="G14" s="3"/>
      <c r="H14" s="224" t="s">
        <v>184</v>
      </c>
      <c r="I14" s="224" t="s">
        <v>185</v>
      </c>
      <c r="J14" s="63" t="s">
        <v>186</v>
      </c>
      <c r="K14" s="63" t="s">
        <v>148</v>
      </c>
      <c r="L14" s="224" t="s">
        <v>187</v>
      </c>
      <c r="M14" s="3"/>
      <c r="N14" s="223" t="s">
        <v>180</v>
      </c>
      <c r="O14" s="224" t="s">
        <v>188</v>
      </c>
      <c r="P14" s="63" t="s">
        <v>189</v>
      </c>
      <c r="Q14" s="62" t="s">
        <v>143</v>
      </c>
      <c r="R14" s="224" t="s">
        <v>190</v>
      </c>
      <c r="T14" s="221" t="s">
        <v>184</v>
      </c>
      <c r="U14" s="222" t="s">
        <v>191</v>
      </c>
      <c r="V14" s="61" t="s">
        <v>192</v>
      </c>
      <c r="W14" s="61" t="s">
        <v>148</v>
      </c>
      <c r="X14" s="222" t="s">
        <v>193</v>
      </c>
    </row>
    <row r="15" spans="2:24" ht="18" customHeight="1">
      <c r="B15" s="223"/>
      <c r="C15" s="224"/>
      <c r="D15" s="63" t="s">
        <v>194</v>
      </c>
      <c r="E15" s="62" t="s">
        <v>157</v>
      </c>
      <c r="F15" s="224"/>
      <c r="G15" s="3"/>
      <c r="H15" s="224"/>
      <c r="I15" s="224"/>
      <c r="J15" s="63" t="s">
        <v>195</v>
      </c>
      <c r="K15" s="63" t="s">
        <v>159</v>
      </c>
      <c r="L15" s="224"/>
      <c r="M15" s="3"/>
      <c r="N15" s="223"/>
      <c r="O15" s="224"/>
      <c r="P15" s="63" t="s">
        <v>196</v>
      </c>
      <c r="Q15" s="62" t="s">
        <v>157</v>
      </c>
      <c r="R15" s="224"/>
      <c r="T15" s="221"/>
      <c r="U15" s="222"/>
      <c r="V15" s="61" t="s">
        <v>197</v>
      </c>
      <c r="W15" s="61" t="s">
        <v>159</v>
      </c>
      <c r="X15" s="222"/>
    </row>
    <row r="16" spans="2:24" ht="15.75" thickBot="1"/>
    <row r="17" spans="2:24" ht="75">
      <c r="B17" s="44" t="s">
        <v>131</v>
      </c>
      <c r="C17" s="45" t="s">
        <v>46</v>
      </c>
      <c r="D17" s="45" t="s">
        <v>50</v>
      </c>
      <c r="E17" s="45" t="s">
        <v>133</v>
      </c>
      <c r="F17" s="46" t="s">
        <v>54</v>
      </c>
      <c r="G17" s="2"/>
      <c r="H17" s="44" t="s">
        <v>134</v>
      </c>
      <c r="I17" s="47" t="s">
        <v>61</v>
      </c>
      <c r="J17" s="47" t="s">
        <v>255</v>
      </c>
      <c r="K17" s="47" t="s">
        <v>136</v>
      </c>
      <c r="L17" s="48" t="s">
        <v>256</v>
      </c>
      <c r="M17" s="2"/>
      <c r="N17" s="44" t="s">
        <v>131</v>
      </c>
      <c r="O17" s="45" t="s">
        <v>137</v>
      </c>
      <c r="P17" s="45" t="s">
        <v>78</v>
      </c>
      <c r="Q17" s="45" t="s">
        <v>133</v>
      </c>
      <c r="R17" s="46" t="s">
        <v>81</v>
      </c>
      <c r="T17" s="49" t="s">
        <v>134</v>
      </c>
      <c r="U17" s="50" t="s">
        <v>87</v>
      </c>
      <c r="V17" s="50" t="s">
        <v>257</v>
      </c>
      <c r="W17" s="50" t="s">
        <v>136</v>
      </c>
      <c r="X17" s="29" t="s">
        <v>258</v>
      </c>
    </row>
    <row r="18" spans="2:24" ht="20.25" customHeight="1">
      <c r="B18" s="216" t="s">
        <v>199</v>
      </c>
      <c r="C18" s="217">
        <f>'výstupy z předešlých projektů'!E13</f>
        <v>44645</v>
      </c>
      <c r="D18" s="42">
        <v>0</v>
      </c>
      <c r="E18" s="43" t="s">
        <v>143</v>
      </c>
      <c r="F18" s="218">
        <f>C18+D18+D19</f>
        <v>44645</v>
      </c>
      <c r="G18" s="3"/>
      <c r="H18" s="219" t="s">
        <v>145</v>
      </c>
      <c r="I18" s="220"/>
      <c r="J18" s="65">
        <v>0</v>
      </c>
      <c r="K18" s="41" t="s">
        <v>148</v>
      </c>
      <c r="L18" s="210">
        <f>J18+J19</f>
        <v>0</v>
      </c>
      <c r="M18" s="3"/>
      <c r="N18" s="216" t="s">
        <v>199</v>
      </c>
      <c r="O18" s="217">
        <f>F18</f>
        <v>44645</v>
      </c>
      <c r="P18" s="42"/>
      <c r="Q18" s="43" t="s">
        <v>143</v>
      </c>
      <c r="R18" s="218">
        <f>O18+P18+P19</f>
        <v>44645</v>
      </c>
      <c r="T18" s="208" t="s">
        <v>145</v>
      </c>
      <c r="U18" s="209"/>
      <c r="V18" s="59"/>
      <c r="W18" s="58" t="s">
        <v>148</v>
      </c>
      <c r="X18" s="210">
        <f>L18+V18+V19</f>
        <v>0</v>
      </c>
    </row>
    <row r="19" spans="2:24" ht="24.75" customHeight="1">
      <c r="B19" s="216"/>
      <c r="C19" s="217"/>
      <c r="D19" s="42"/>
      <c r="E19" s="43" t="s">
        <v>157</v>
      </c>
      <c r="F19" s="218"/>
      <c r="G19" s="3"/>
      <c r="H19" s="219"/>
      <c r="I19" s="220"/>
      <c r="J19" s="65"/>
      <c r="K19" s="41" t="s">
        <v>159</v>
      </c>
      <c r="L19" s="210"/>
      <c r="M19" s="3"/>
      <c r="N19" s="216"/>
      <c r="O19" s="217"/>
      <c r="P19" s="42"/>
      <c r="Q19" s="43" t="s">
        <v>157</v>
      </c>
      <c r="R19" s="218"/>
      <c r="T19" s="208"/>
      <c r="U19" s="209"/>
      <c r="V19" s="59"/>
      <c r="W19" s="58" t="s">
        <v>159</v>
      </c>
      <c r="X19" s="210"/>
    </row>
    <row r="20" spans="2:24" ht="28.5" customHeight="1">
      <c r="B20" s="216" t="s">
        <v>200</v>
      </c>
      <c r="C20" s="217">
        <f>'výstupy z předešlých projektů'!E15</f>
        <v>495</v>
      </c>
      <c r="D20" s="42"/>
      <c r="E20" s="43" t="s">
        <v>143</v>
      </c>
      <c r="F20" s="218">
        <f t="shared" ref="F20" si="0">C20+D20+D21</f>
        <v>3995</v>
      </c>
      <c r="G20" s="3"/>
      <c r="H20" s="219" t="s">
        <v>166</v>
      </c>
      <c r="I20" s="220"/>
      <c r="J20" s="65"/>
      <c r="K20" s="41" t="s">
        <v>148</v>
      </c>
      <c r="L20" s="210">
        <f t="shared" ref="L20" si="1">J20+J21</f>
        <v>67900000</v>
      </c>
      <c r="M20" s="3"/>
      <c r="N20" s="216" t="s">
        <v>200</v>
      </c>
      <c r="O20" s="217">
        <f>F20</f>
        <v>3995</v>
      </c>
      <c r="P20" s="42"/>
      <c r="Q20" s="43" t="s">
        <v>143</v>
      </c>
      <c r="R20" s="218">
        <f t="shared" ref="R20" si="2">O20+P20+P21</f>
        <v>3995</v>
      </c>
      <c r="T20" s="208" t="s">
        <v>166</v>
      </c>
      <c r="U20" s="209"/>
      <c r="V20" s="59"/>
      <c r="W20" s="58" t="s">
        <v>148</v>
      </c>
      <c r="X20" s="210">
        <f>L20+V20+V21</f>
        <v>67900000</v>
      </c>
    </row>
    <row r="21" spans="2:24" ht="25.5" customHeight="1">
      <c r="B21" s="216"/>
      <c r="C21" s="217"/>
      <c r="D21" s="42">
        <v>3500</v>
      </c>
      <c r="E21" s="43" t="s">
        <v>157</v>
      </c>
      <c r="F21" s="218"/>
      <c r="G21" s="3"/>
      <c r="H21" s="219"/>
      <c r="I21" s="220"/>
      <c r="J21" s="65">
        <v>67900000</v>
      </c>
      <c r="K21" s="41" t="s">
        <v>159</v>
      </c>
      <c r="L21" s="210"/>
      <c r="M21" s="3"/>
      <c r="N21" s="216"/>
      <c r="O21" s="217"/>
      <c r="P21" s="42"/>
      <c r="Q21" s="43" t="s">
        <v>157</v>
      </c>
      <c r="R21" s="218"/>
      <c r="T21" s="208"/>
      <c r="U21" s="209"/>
      <c r="V21" s="59"/>
      <c r="W21" s="58" t="s">
        <v>159</v>
      </c>
      <c r="X21" s="210"/>
    </row>
    <row r="22" spans="2:24" ht="23.25" customHeight="1">
      <c r="B22" s="216" t="s">
        <v>201</v>
      </c>
      <c r="C22" s="217">
        <f>'výstupy z předešlých projektů'!E17</f>
        <v>5456</v>
      </c>
      <c r="D22" s="42"/>
      <c r="E22" s="43" t="s">
        <v>143</v>
      </c>
      <c r="F22" s="218">
        <f t="shared" ref="F22" si="3">C22+D22+D23</f>
        <v>5456</v>
      </c>
      <c r="G22" s="3"/>
      <c r="H22" s="219" t="s">
        <v>184</v>
      </c>
      <c r="I22" s="220"/>
      <c r="J22" s="65"/>
      <c r="K22" s="41" t="s">
        <v>148</v>
      </c>
      <c r="L22" s="210">
        <f t="shared" ref="L22" si="4">J22+J23</f>
        <v>0</v>
      </c>
      <c r="M22" s="3"/>
      <c r="N22" s="216" t="s">
        <v>201</v>
      </c>
      <c r="O22" s="217">
        <f>F22</f>
        <v>5456</v>
      </c>
      <c r="P22" s="42"/>
      <c r="Q22" s="43" t="s">
        <v>143</v>
      </c>
      <c r="R22" s="218">
        <f t="shared" ref="R22" si="5">O22+P22+P23</f>
        <v>5456</v>
      </c>
      <c r="T22" s="208" t="s">
        <v>184</v>
      </c>
      <c r="U22" s="209"/>
      <c r="V22" s="59"/>
      <c r="W22" s="58" t="s">
        <v>148</v>
      </c>
      <c r="X22" s="210">
        <f>L22+V22+V23</f>
        <v>0</v>
      </c>
    </row>
    <row r="23" spans="2:24" ht="23.25" customHeight="1">
      <c r="B23" s="216"/>
      <c r="C23" s="217"/>
      <c r="D23" s="42"/>
      <c r="E23" s="43" t="s">
        <v>157</v>
      </c>
      <c r="F23" s="218"/>
      <c r="G23" s="3"/>
      <c r="H23" s="219"/>
      <c r="I23" s="220"/>
      <c r="J23" s="65"/>
      <c r="K23" s="41" t="s">
        <v>159</v>
      </c>
      <c r="L23" s="210"/>
      <c r="M23" s="3"/>
      <c r="N23" s="216"/>
      <c r="O23" s="217"/>
      <c r="P23" s="42"/>
      <c r="Q23" s="43" t="s">
        <v>157</v>
      </c>
      <c r="R23" s="218"/>
      <c r="T23" s="208"/>
      <c r="U23" s="209"/>
      <c r="V23" s="59"/>
      <c r="W23" s="58" t="s">
        <v>159</v>
      </c>
      <c r="X23" s="210"/>
    </row>
    <row r="25" spans="2:24">
      <c r="B25" s="211" t="s">
        <v>202</v>
      </c>
      <c r="C25" s="211"/>
      <c r="D25" s="211"/>
      <c r="E25" s="211"/>
      <c r="F25" s="211"/>
      <c r="H25" s="212" t="s">
        <v>203</v>
      </c>
      <c r="I25" s="213"/>
      <c r="J25" s="213"/>
      <c r="K25" s="213"/>
      <c r="L25" s="214"/>
      <c r="N25" s="215" t="s">
        <v>204</v>
      </c>
      <c r="O25" s="215"/>
      <c r="P25" s="215"/>
      <c r="Q25" s="215"/>
      <c r="R25" s="215"/>
    </row>
    <row r="26" spans="2:24" ht="90">
      <c r="B26" s="52" t="s">
        <v>205</v>
      </c>
      <c r="C26" s="53">
        <f>IF(OR(B5="do 10",B5="10-20"),O26,IFERROR(((C29-(C28/C27))/C29)*100,0))</f>
        <v>0</v>
      </c>
      <c r="E26" s="54" t="s">
        <v>206</v>
      </c>
      <c r="F26" s="53">
        <f>IFERROR(((F29-(F28/F27))/F29)*100,0)</f>
        <v>0</v>
      </c>
      <c r="H26" s="207" t="b">
        <f>_xlfn.IFS(B5="do 10",L18+L20+L22&lt;=87300000,B5="10-20",L18+L20+L22&lt;=67900000,B5="20-30",L18+L20+L22&lt;=91120000,B5="30-40",L18+L20+L22&lt;=81885000,B5="nad 40",L18+L20+L22&lt;=98850000,B5="Praha",L18+L20+L22&lt;=104209500,B5="ŘSD",L18+L20+L22&lt;=148720661,B5="SŽ",L18+L20+L22&lt;=146857107)</f>
        <v>1</v>
      </c>
      <c r="I26" s="207"/>
      <c r="J26" s="207"/>
      <c r="K26" s="207"/>
      <c r="L26" s="207"/>
      <c r="N26" s="55" t="s">
        <v>207</v>
      </c>
      <c r="O26" s="53">
        <f>IFERROR(((O29-(O28/O27))/O29)*100,0)</f>
        <v>0</v>
      </c>
      <c r="Q26" s="54" t="s">
        <v>208</v>
      </c>
      <c r="R26" s="53">
        <f>IFERROR(((R29-(R28/R27))/R29)*100,0)</f>
        <v>0</v>
      </c>
    </row>
    <row r="27" spans="2:24">
      <c r="B27" s="39" t="s">
        <v>209</v>
      </c>
      <c r="C27" s="64">
        <f>F18-C18</f>
        <v>0</v>
      </c>
      <c r="E27" s="30" t="s">
        <v>210</v>
      </c>
      <c r="F27" s="36">
        <f>(F20-C20)+(F22-C22)</f>
        <v>3500</v>
      </c>
      <c r="N27" s="35" t="s">
        <v>211</v>
      </c>
      <c r="O27" s="64">
        <f>R18-O18</f>
        <v>0</v>
      </c>
      <c r="Q27" s="30" t="s">
        <v>212</v>
      </c>
      <c r="R27" s="36">
        <f>(R20-O20)+(R22-O22)</f>
        <v>0</v>
      </c>
    </row>
    <row r="28" spans="2:24">
      <c r="B28" s="39" t="s">
        <v>213</v>
      </c>
      <c r="C28" s="51">
        <f>L18</f>
        <v>0</v>
      </c>
      <c r="E28" s="30" t="s">
        <v>214</v>
      </c>
      <c r="F28" s="38">
        <f>L20+L22</f>
        <v>67900000</v>
      </c>
      <c r="N28" s="35" t="s">
        <v>215</v>
      </c>
      <c r="O28" s="37">
        <f>X18-L18</f>
        <v>0</v>
      </c>
      <c r="Q28" s="30" t="s">
        <v>216</v>
      </c>
      <c r="R28" s="38">
        <f>(X20-L20)+(X22-L22)</f>
        <v>0</v>
      </c>
    </row>
    <row r="29" spans="2:24">
      <c r="B29" s="39" t="s">
        <v>217</v>
      </c>
      <c r="C29" s="36">
        <f>IF(B5="Praha",0,IF(B5="ŘSD",3402,4650))</f>
        <v>4650</v>
      </c>
      <c r="E29" s="30" t="s">
        <v>218</v>
      </c>
      <c r="F29" s="36">
        <f>IF(B5="Praha",45000,19400)</f>
        <v>19400</v>
      </c>
      <c r="N29" s="35" t="s">
        <v>217</v>
      </c>
      <c r="O29" s="36">
        <f>IF(B5="Praha",0,IF(B5="ŘSD",3402,4650))</f>
        <v>4650</v>
      </c>
      <c r="Q29" s="30" t="s">
        <v>218</v>
      </c>
      <c r="R29" s="37">
        <f>IF(B5="Praha",45000,19400)</f>
        <v>19400</v>
      </c>
    </row>
    <row r="30" spans="2:24" ht="30">
      <c r="B30" s="39" t="s">
        <v>67</v>
      </c>
      <c r="C30" s="36">
        <f>IFERROR((C28/C27),0)</f>
        <v>0</v>
      </c>
      <c r="E30" s="34" t="s">
        <v>70</v>
      </c>
      <c r="F30" s="36">
        <f>IFERROR((F28/F27),0)</f>
        <v>19400</v>
      </c>
      <c r="N30" s="39" t="s">
        <v>91</v>
      </c>
      <c r="O30" s="36">
        <f>IFERROR((O28/O27),0)</f>
        <v>0</v>
      </c>
      <c r="Q30" s="34" t="s">
        <v>70</v>
      </c>
      <c r="R30" s="36">
        <f>IFERROR((R28/R27),0)</f>
        <v>0</v>
      </c>
    </row>
    <row r="31" spans="2:24">
      <c r="B31" s="1"/>
    </row>
    <row r="32" spans="2:24">
      <c r="B32" s="5"/>
      <c r="C32" s="7"/>
      <c r="N32" s="5"/>
      <c r="O32" s="7"/>
    </row>
    <row r="33" spans="2:15">
      <c r="B33" s="5"/>
      <c r="C33" s="8"/>
      <c r="N33" s="5"/>
      <c r="O33" s="8"/>
    </row>
    <row r="34" spans="2:15">
      <c r="B34" s="6"/>
      <c r="C34" s="26"/>
      <c r="N34" s="6"/>
      <c r="O34" s="27"/>
    </row>
    <row r="35" spans="2:15">
      <c r="B35" s="6"/>
      <c r="C35" s="8"/>
      <c r="N35" s="6"/>
      <c r="O35" s="8"/>
    </row>
    <row r="36" spans="2:15">
      <c r="B36" s="5"/>
      <c r="C36" s="4"/>
      <c r="N36" s="5"/>
      <c r="O36" s="4"/>
    </row>
  </sheetData>
  <mergeCells count="79">
    <mergeCell ref="H26:L26"/>
    <mergeCell ref="T22:T23"/>
    <mergeCell ref="U22:U23"/>
    <mergeCell ref="X22:X23"/>
    <mergeCell ref="B25:F25"/>
    <mergeCell ref="H25:L25"/>
    <mergeCell ref="N25:R25"/>
    <mergeCell ref="X20:X21"/>
    <mergeCell ref="B22:B23"/>
    <mergeCell ref="C22:C23"/>
    <mergeCell ref="F22:F23"/>
    <mergeCell ref="H22:H23"/>
    <mergeCell ref="I22:I23"/>
    <mergeCell ref="L22:L23"/>
    <mergeCell ref="N22:N23"/>
    <mergeCell ref="O22:O23"/>
    <mergeCell ref="R22:R23"/>
    <mergeCell ref="L20:L21"/>
    <mergeCell ref="N20:N21"/>
    <mergeCell ref="O20:O21"/>
    <mergeCell ref="R20:R21"/>
    <mergeCell ref="T20:T21"/>
    <mergeCell ref="U20:U21"/>
    <mergeCell ref="B20:B21"/>
    <mergeCell ref="C20:C21"/>
    <mergeCell ref="F20:F21"/>
    <mergeCell ref="H20:H21"/>
    <mergeCell ref="I20:I21"/>
    <mergeCell ref="T14:T15"/>
    <mergeCell ref="U14:U15"/>
    <mergeCell ref="X14:X15"/>
    <mergeCell ref="B18:B19"/>
    <mergeCell ref="C18:C19"/>
    <mergeCell ref="F18:F19"/>
    <mergeCell ref="H18:H19"/>
    <mergeCell ref="I18:I19"/>
    <mergeCell ref="L18:L19"/>
    <mergeCell ref="N18:N19"/>
    <mergeCell ref="O18:O19"/>
    <mergeCell ref="R18:R19"/>
    <mergeCell ref="T18:T19"/>
    <mergeCell ref="U18:U19"/>
    <mergeCell ref="X18:X19"/>
    <mergeCell ref="X12:X13"/>
    <mergeCell ref="B14:B15"/>
    <mergeCell ref="C14:C15"/>
    <mergeCell ref="F14:F15"/>
    <mergeCell ref="H14:H15"/>
    <mergeCell ref="I14:I15"/>
    <mergeCell ref="L14:L15"/>
    <mergeCell ref="N14:N15"/>
    <mergeCell ref="O14:O15"/>
    <mergeCell ref="R14:R15"/>
    <mergeCell ref="L12:L13"/>
    <mergeCell ref="N12:N13"/>
    <mergeCell ref="O12:O13"/>
    <mergeCell ref="R12:R13"/>
    <mergeCell ref="T12:T13"/>
    <mergeCell ref="U12:U13"/>
    <mergeCell ref="B12:B13"/>
    <mergeCell ref="C12:C13"/>
    <mergeCell ref="F12:F13"/>
    <mergeCell ref="H12:H13"/>
    <mergeCell ref="I12:I13"/>
    <mergeCell ref="B2:P2"/>
    <mergeCell ref="B7:L7"/>
    <mergeCell ref="N7:X7"/>
    <mergeCell ref="B10:B11"/>
    <mergeCell ref="C10:C11"/>
    <mergeCell ref="F10:F11"/>
    <mergeCell ref="H10:H11"/>
    <mergeCell ref="I10:I11"/>
    <mergeCell ref="L10:L11"/>
    <mergeCell ref="N10:N11"/>
    <mergeCell ref="O10:O11"/>
    <mergeCell ref="R10:R11"/>
    <mergeCell ref="T10:T11"/>
    <mergeCell ref="U10:U11"/>
    <mergeCell ref="X10:X11"/>
  </mergeCells>
  <conditionalFormatting sqref="C30">
    <cfRule type="cellIs" dxfId="35" priority="2" operator="greaterThan">
      <formula>$C$29</formula>
    </cfRule>
  </conditionalFormatting>
  <conditionalFormatting sqref="D5:F6">
    <cfRule type="containsText" dxfId="34" priority="4" operator="containsText" text="NEPRAVDA">
      <formula>NOT(ISERROR(SEARCH("NEPRAVDA",D5)))</formula>
    </cfRule>
  </conditionalFormatting>
  <conditionalFormatting sqref="F30">
    <cfRule type="cellIs" dxfId="33" priority="1" operator="greaterThan">
      <formula>$F$29</formula>
    </cfRule>
  </conditionalFormatting>
  <conditionalFormatting sqref="H26:L26">
    <cfRule type="containsText" dxfId="32" priority="3" operator="containsText" text="NEPRAVDA">
      <formula>NOT(ISERROR(SEARCH("NEPRAVDA",H26)))</formula>
    </cfRule>
  </conditionalFormatting>
  <pageMargins left="0.7" right="0.7" top="0.78740157499999996" bottom="0.78740157499999996" header="0.3" footer="0.3"/>
  <pageSetup paperSize="9" orientation="portrait" r:id="rId1"/>
  <headerFooter>
    <oddHeader>&amp;R&amp;"Calibri"&amp;10&amp;K000000 PRO VNITŘNÍ POTŘEBU          &amp;1#_x000D_</oddHeader>
  </headerFooter>
  <ignoredErrors>
    <ignoredError sqref="C26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18E49A-41EE-4FBE-90C7-5D44F37017CA}">
          <x14:formula1>
            <xm:f>zdroj!$B$4:$B$11</xm:f>
          </x14:formula1>
          <xm:sqref>B5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8BA5B-1682-4B53-8BF0-9B977132F849}">
  <dimension ref="B2:X36"/>
  <sheetViews>
    <sheetView topLeftCell="B1" zoomScale="70" zoomScaleNormal="70" workbookViewId="0">
      <selection activeCell="D34" sqref="D34"/>
    </sheetView>
  </sheetViews>
  <sheetFormatPr defaultRowHeight="15"/>
  <cols>
    <col min="1" max="1" width="3.85546875" customWidth="1"/>
    <col min="2" max="2" width="20.140625" customWidth="1"/>
    <col min="3" max="3" width="16" customWidth="1"/>
    <col min="4" max="4" width="19.28515625" customWidth="1"/>
    <col min="5" max="5" width="14.5703125" customWidth="1"/>
    <col min="6" max="6" width="18.28515625" customWidth="1"/>
    <col min="7" max="7" width="4.140625" customWidth="1"/>
    <col min="8" max="8" width="13.5703125" customWidth="1"/>
    <col min="9" max="9" width="21" customWidth="1"/>
    <col min="10" max="10" width="20.140625" customWidth="1"/>
    <col min="11" max="11" width="21.140625" customWidth="1"/>
    <col min="12" max="12" width="19" customWidth="1"/>
    <col min="13" max="13" width="4.140625" customWidth="1"/>
    <col min="14" max="14" width="20.7109375" customWidth="1"/>
    <col min="15" max="15" width="15.7109375" customWidth="1"/>
    <col min="16" max="16" width="23.85546875" customWidth="1"/>
    <col min="17" max="17" width="14.7109375" customWidth="1"/>
    <col min="18" max="18" width="19.85546875" customWidth="1"/>
    <col min="19" max="19" width="4.5703125" customWidth="1"/>
    <col min="20" max="20" width="14.140625" customWidth="1"/>
    <col min="21" max="21" width="18.140625" customWidth="1"/>
    <col min="22" max="22" width="19.28515625" customWidth="1"/>
    <col min="23" max="23" width="15.28515625" bestFit="1" customWidth="1"/>
    <col min="24" max="24" width="24.28515625" customWidth="1"/>
  </cols>
  <sheetData>
    <row r="2" spans="2:24" ht="27.75" customHeight="1">
      <c r="B2" s="225" t="s">
        <v>123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</row>
    <row r="4" spans="2:24" ht="76.5" customHeight="1">
      <c r="B4" s="31" t="s">
        <v>21</v>
      </c>
      <c r="D4" s="57" t="s">
        <v>26</v>
      </c>
      <c r="E4" s="1"/>
      <c r="F4" s="57" t="s">
        <v>30</v>
      </c>
      <c r="H4" s="1"/>
      <c r="I4" s="32" t="s">
        <v>251</v>
      </c>
      <c r="J4" s="1"/>
      <c r="K4" s="40" t="s">
        <v>252</v>
      </c>
      <c r="N4" s="40" t="s">
        <v>253</v>
      </c>
      <c r="P4" s="40" t="s">
        <v>254</v>
      </c>
      <c r="R4" s="1"/>
    </row>
    <row r="5" spans="2:24" ht="18.75">
      <c r="B5" s="56" t="s">
        <v>128</v>
      </c>
      <c r="D5" s="30" t="b">
        <f>_xlfn.IFS(B5="do 10",D18+D19&gt;=0,B5="10-20",D18+D19&gt;=0,B5="20-30",D18+D19&gt;=10000,B5="30-40",D18+D19&gt;=10100,B5="nad 40",D18+D19&gt;=15000,B5="Praha",D18+D19&gt;=49000,B5="ŘSD",D18+D19&gt;=10000,B5="SŽ",D18+D19&gt;=1300)</f>
        <v>1</v>
      </c>
      <c r="F5" s="30" t="b">
        <f>_xlfn.IFS(B5="do 10",D20+D21+D22+D23&gt;=1500,B5="10-20",D20+D21+D22+D23&gt;=1000,B5="20-30",D20+D21+D22+D23&gt;=1000,B5="30-40",D20+D21+D22+D23&gt;=500,B5="nad 40",D20+D21+D22+D23&gt;=500,B5="Praha",D20+D21+D22+D23&gt;=19700,B5="ŘSD",D20+D21+D22+D23&gt;=8000,B5="SŽ",D20+D21+D22+D23&gt;=15500)</f>
        <v>1</v>
      </c>
      <c r="I5" s="33">
        <f>IF(C26&gt;0,ROUND(C26,0),0)</f>
        <v>0</v>
      </c>
      <c r="K5" s="33">
        <f>IF(F26&gt;0,ROUND(F26,0),0)</f>
        <v>0</v>
      </c>
      <c r="N5" s="33">
        <f>IF(O26&gt;0,ROUND(O26,0),0)</f>
        <v>0</v>
      </c>
      <c r="P5" s="33">
        <f>IF(R26&gt;0,ROUND(R26,0),0)</f>
        <v>0</v>
      </c>
      <c r="R5" s="25"/>
    </row>
    <row r="6" spans="2:24" ht="18.75">
      <c r="R6" s="25"/>
    </row>
    <row r="7" spans="2:24" ht="31.5" customHeight="1">
      <c r="B7" s="226" t="s">
        <v>129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N7" s="227" t="s">
        <v>130</v>
      </c>
      <c r="O7" s="227"/>
      <c r="P7" s="227"/>
      <c r="Q7" s="227"/>
      <c r="R7" s="227"/>
      <c r="S7" s="227"/>
      <c r="T7" s="227"/>
      <c r="U7" s="227"/>
      <c r="V7" s="227"/>
      <c r="W7" s="227"/>
      <c r="X7" s="227"/>
    </row>
    <row r="8" spans="2:24" ht="11.2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69.75" customHeight="1">
      <c r="B9" s="63" t="s">
        <v>131</v>
      </c>
      <c r="C9" s="62" t="s">
        <v>46</v>
      </c>
      <c r="D9" s="62" t="s">
        <v>132</v>
      </c>
      <c r="E9" s="62" t="s">
        <v>133</v>
      </c>
      <c r="F9" s="62" t="s">
        <v>54</v>
      </c>
      <c r="G9" s="2"/>
      <c r="H9" s="63" t="s">
        <v>134</v>
      </c>
      <c r="I9" s="63" t="s">
        <v>61</v>
      </c>
      <c r="J9" s="63" t="s">
        <v>255</v>
      </c>
      <c r="K9" s="63" t="s">
        <v>136</v>
      </c>
      <c r="L9" s="63" t="s">
        <v>256</v>
      </c>
      <c r="M9" s="2"/>
      <c r="N9" s="63" t="s">
        <v>131</v>
      </c>
      <c r="O9" s="62" t="s">
        <v>137</v>
      </c>
      <c r="P9" s="62" t="s">
        <v>78</v>
      </c>
      <c r="Q9" s="62" t="s">
        <v>133</v>
      </c>
      <c r="R9" s="62" t="s">
        <v>81</v>
      </c>
      <c r="T9" s="60" t="s">
        <v>134</v>
      </c>
      <c r="U9" s="60" t="s">
        <v>87</v>
      </c>
      <c r="V9" s="60" t="s">
        <v>257</v>
      </c>
      <c r="W9" s="60" t="s">
        <v>136</v>
      </c>
      <c r="X9" s="60" t="s">
        <v>258</v>
      </c>
    </row>
    <row r="10" spans="2:24" ht="18" customHeight="1">
      <c r="B10" s="223" t="s">
        <v>140</v>
      </c>
      <c r="C10" s="224" t="s">
        <v>259</v>
      </c>
      <c r="D10" s="63" t="s">
        <v>142</v>
      </c>
      <c r="E10" s="62" t="s">
        <v>143</v>
      </c>
      <c r="F10" s="224" t="s">
        <v>144</v>
      </c>
      <c r="G10" s="3"/>
      <c r="H10" s="224" t="s">
        <v>145</v>
      </c>
      <c r="I10" s="224" t="s">
        <v>146</v>
      </c>
      <c r="J10" s="63" t="s">
        <v>147</v>
      </c>
      <c r="K10" s="63" t="s">
        <v>148</v>
      </c>
      <c r="L10" s="224" t="s">
        <v>149</v>
      </c>
      <c r="M10" s="3"/>
      <c r="N10" s="223" t="s">
        <v>140</v>
      </c>
      <c r="O10" s="224" t="s">
        <v>150</v>
      </c>
      <c r="P10" s="63" t="s">
        <v>151</v>
      </c>
      <c r="Q10" s="62" t="s">
        <v>143</v>
      </c>
      <c r="R10" s="224" t="s">
        <v>152</v>
      </c>
      <c r="T10" s="221" t="s">
        <v>145</v>
      </c>
      <c r="U10" s="222" t="s">
        <v>153</v>
      </c>
      <c r="V10" s="61" t="s">
        <v>154</v>
      </c>
      <c r="W10" s="61" t="s">
        <v>148</v>
      </c>
      <c r="X10" s="222" t="s">
        <v>155</v>
      </c>
    </row>
    <row r="11" spans="2:24" ht="18.75" customHeight="1">
      <c r="B11" s="223"/>
      <c r="C11" s="224"/>
      <c r="D11" s="63" t="s">
        <v>156</v>
      </c>
      <c r="E11" s="62" t="s">
        <v>157</v>
      </c>
      <c r="F11" s="224"/>
      <c r="G11" s="3"/>
      <c r="H11" s="224"/>
      <c r="I11" s="224"/>
      <c r="J11" s="63" t="s">
        <v>158</v>
      </c>
      <c r="K11" s="63" t="s">
        <v>159</v>
      </c>
      <c r="L11" s="224"/>
      <c r="M11" s="3"/>
      <c r="N11" s="223"/>
      <c r="O11" s="224"/>
      <c r="P11" s="63" t="s">
        <v>160</v>
      </c>
      <c r="Q11" s="62" t="s">
        <v>157</v>
      </c>
      <c r="R11" s="224"/>
      <c r="T11" s="221"/>
      <c r="U11" s="222"/>
      <c r="V11" s="61" t="s">
        <v>161</v>
      </c>
      <c r="W11" s="61" t="s">
        <v>159</v>
      </c>
      <c r="X11" s="222"/>
    </row>
    <row r="12" spans="2:24">
      <c r="B12" s="223" t="s">
        <v>162</v>
      </c>
      <c r="C12" s="224" t="s">
        <v>260</v>
      </c>
      <c r="D12" s="63" t="s">
        <v>164</v>
      </c>
      <c r="E12" s="62" t="s">
        <v>143</v>
      </c>
      <c r="F12" s="224" t="s">
        <v>165</v>
      </c>
      <c r="G12" s="3"/>
      <c r="H12" s="224" t="s">
        <v>166</v>
      </c>
      <c r="I12" s="224" t="s">
        <v>167</v>
      </c>
      <c r="J12" s="63" t="s">
        <v>168</v>
      </c>
      <c r="K12" s="63" t="s">
        <v>148</v>
      </c>
      <c r="L12" s="224" t="s">
        <v>169</v>
      </c>
      <c r="M12" s="3"/>
      <c r="N12" s="223" t="s">
        <v>162</v>
      </c>
      <c r="O12" s="224" t="s">
        <v>170</v>
      </c>
      <c r="P12" s="63" t="s">
        <v>171</v>
      </c>
      <c r="Q12" s="62" t="s">
        <v>143</v>
      </c>
      <c r="R12" s="224" t="s">
        <v>172</v>
      </c>
      <c r="T12" s="221" t="s">
        <v>166</v>
      </c>
      <c r="U12" s="222" t="s">
        <v>173</v>
      </c>
      <c r="V12" s="61" t="s">
        <v>174</v>
      </c>
      <c r="W12" s="61" t="s">
        <v>148</v>
      </c>
      <c r="X12" s="222" t="s">
        <v>175</v>
      </c>
    </row>
    <row r="13" spans="2:24" ht="17.25" customHeight="1">
      <c r="B13" s="223"/>
      <c r="C13" s="224"/>
      <c r="D13" s="63" t="s">
        <v>176</v>
      </c>
      <c r="E13" s="62" t="s">
        <v>157</v>
      </c>
      <c r="F13" s="224"/>
      <c r="G13" s="3"/>
      <c r="H13" s="224"/>
      <c r="I13" s="224"/>
      <c r="J13" s="63" t="s">
        <v>177</v>
      </c>
      <c r="K13" s="63" t="s">
        <v>159</v>
      </c>
      <c r="L13" s="224"/>
      <c r="M13" s="3"/>
      <c r="N13" s="223"/>
      <c r="O13" s="224"/>
      <c r="P13" s="63" t="s">
        <v>178</v>
      </c>
      <c r="Q13" s="62" t="s">
        <v>157</v>
      </c>
      <c r="R13" s="224"/>
      <c r="T13" s="221"/>
      <c r="U13" s="222"/>
      <c r="V13" s="61" t="s">
        <v>179</v>
      </c>
      <c r="W13" s="61" t="s">
        <v>159</v>
      </c>
      <c r="X13" s="222"/>
    </row>
    <row r="14" spans="2:24">
      <c r="B14" s="223" t="s">
        <v>180</v>
      </c>
      <c r="C14" s="224" t="s">
        <v>261</v>
      </c>
      <c r="D14" s="63" t="s">
        <v>182</v>
      </c>
      <c r="E14" s="62" t="s">
        <v>143</v>
      </c>
      <c r="F14" s="224" t="s">
        <v>183</v>
      </c>
      <c r="G14" s="3"/>
      <c r="H14" s="224" t="s">
        <v>184</v>
      </c>
      <c r="I14" s="224" t="s">
        <v>185</v>
      </c>
      <c r="J14" s="63" t="s">
        <v>186</v>
      </c>
      <c r="K14" s="63" t="s">
        <v>148</v>
      </c>
      <c r="L14" s="224" t="s">
        <v>187</v>
      </c>
      <c r="M14" s="3"/>
      <c r="N14" s="223" t="s">
        <v>180</v>
      </c>
      <c r="O14" s="224" t="s">
        <v>188</v>
      </c>
      <c r="P14" s="63" t="s">
        <v>189</v>
      </c>
      <c r="Q14" s="62" t="s">
        <v>143</v>
      </c>
      <c r="R14" s="224" t="s">
        <v>190</v>
      </c>
      <c r="T14" s="221" t="s">
        <v>184</v>
      </c>
      <c r="U14" s="222" t="s">
        <v>191</v>
      </c>
      <c r="V14" s="61" t="s">
        <v>192</v>
      </c>
      <c r="W14" s="61" t="s">
        <v>148</v>
      </c>
      <c r="X14" s="222" t="s">
        <v>193</v>
      </c>
    </row>
    <row r="15" spans="2:24" ht="18" customHeight="1">
      <c r="B15" s="223"/>
      <c r="C15" s="224"/>
      <c r="D15" s="63" t="s">
        <v>194</v>
      </c>
      <c r="E15" s="62" t="s">
        <v>157</v>
      </c>
      <c r="F15" s="224"/>
      <c r="G15" s="3"/>
      <c r="H15" s="224"/>
      <c r="I15" s="224"/>
      <c r="J15" s="63" t="s">
        <v>195</v>
      </c>
      <c r="K15" s="63" t="s">
        <v>159</v>
      </c>
      <c r="L15" s="224"/>
      <c r="M15" s="3"/>
      <c r="N15" s="223"/>
      <c r="O15" s="224"/>
      <c r="P15" s="63" t="s">
        <v>196</v>
      </c>
      <c r="Q15" s="62" t="s">
        <v>157</v>
      </c>
      <c r="R15" s="224"/>
      <c r="T15" s="221"/>
      <c r="U15" s="222"/>
      <c r="V15" s="61" t="s">
        <v>197</v>
      </c>
      <c r="W15" s="61" t="s">
        <v>159</v>
      </c>
      <c r="X15" s="222"/>
    </row>
    <row r="16" spans="2:24" ht="15.75" thickBot="1"/>
    <row r="17" spans="2:24" ht="75">
      <c r="B17" s="44" t="s">
        <v>131</v>
      </c>
      <c r="C17" s="45" t="s">
        <v>46</v>
      </c>
      <c r="D17" s="45" t="s">
        <v>50</v>
      </c>
      <c r="E17" s="45" t="s">
        <v>133</v>
      </c>
      <c r="F17" s="46" t="s">
        <v>54</v>
      </c>
      <c r="G17" s="2"/>
      <c r="H17" s="44" t="s">
        <v>134</v>
      </c>
      <c r="I17" s="47" t="s">
        <v>61</v>
      </c>
      <c r="J17" s="47" t="s">
        <v>255</v>
      </c>
      <c r="K17" s="47" t="s">
        <v>136</v>
      </c>
      <c r="L17" s="48" t="s">
        <v>256</v>
      </c>
      <c r="M17" s="2"/>
      <c r="N17" s="44" t="s">
        <v>131</v>
      </c>
      <c r="O17" s="45" t="s">
        <v>137</v>
      </c>
      <c r="P17" s="45" t="s">
        <v>78</v>
      </c>
      <c r="Q17" s="45" t="s">
        <v>133</v>
      </c>
      <c r="R17" s="46" t="s">
        <v>81</v>
      </c>
      <c r="T17" s="49" t="s">
        <v>134</v>
      </c>
      <c r="U17" s="50" t="s">
        <v>87</v>
      </c>
      <c r="V17" s="50" t="s">
        <v>257</v>
      </c>
      <c r="W17" s="50" t="s">
        <v>136</v>
      </c>
      <c r="X17" s="29" t="s">
        <v>258</v>
      </c>
    </row>
    <row r="18" spans="2:24" ht="20.25" customHeight="1">
      <c r="B18" s="216" t="s">
        <v>199</v>
      </c>
      <c r="C18" s="217">
        <f>'výstupy z předešlých projektů'!E13</f>
        <v>44645</v>
      </c>
      <c r="D18" s="42"/>
      <c r="E18" s="43" t="s">
        <v>143</v>
      </c>
      <c r="F18" s="218">
        <f>C18+D18+D19</f>
        <v>59645</v>
      </c>
      <c r="G18" s="3"/>
      <c r="H18" s="219" t="s">
        <v>145</v>
      </c>
      <c r="I18" s="220"/>
      <c r="J18" s="65"/>
      <c r="K18" s="41" t="s">
        <v>148</v>
      </c>
      <c r="L18" s="210">
        <f>J18+J19</f>
        <v>69750000</v>
      </c>
      <c r="M18" s="3"/>
      <c r="N18" s="216" t="s">
        <v>199</v>
      </c>
      <c r="O18" s="217">
        <f>F18</f>
        <v>59645</v>
      </c>
      <c r="P18" s="42"/>
      <c r="Q18" s="43" t="s">
        <v>143</v>
      </c>
      <c r="R18" s="218">
        <f>O18+P18+P19</f>
        <v>59645</v>
      </c>
      <c r="T18" s="208" t="s">
        <v>145</v>
      </c>
      <c r="U18" s="209"/>
      <c r="V18" s="59"/>
      <c r="W18" s="58" t="s">
        <v>148</v>
      </c>
      <c r="X18" s="210">
        <f>L18+V18+V19</f>
        <v>69750000</v>
      </c>
    </row>
    <row r="19" spans="2:24" ht="24.75" customHeight="1">
      <c r="B19" s="216"/>
      <c r="C19" s="217"/>
      <c r="D19" s="42">
        <v>15000</v>
      </c>
      <c r="E19" s="43" t="s">
        <v>157</v>
      </c>
      <c r="F19" s="218"/>
      <c r="G19" s="3"/>
      <c r="H19" s="219"/>
      <c r="I19" s="220"/>
      <c r="J19" s="65">
        <v>69750000</v>
      </c>
      <c r="K19" s="41" t="s">
        <v>159</v>
      </c>
      <c r="L19" s="210"/>
      <c r="M19" s="3"/>
      <c r="N19" s="216"/>
      <c r="O19" s="217"/>
      <c r="P19" s="42"/>
      <c r="Q19" s="43" t="s">
        <v>157</v>
      </c>
      <c r="R19" s="218"/>
      <c r="T19" s="208"/>
      <c r="U19" s="209"/>
      <c r="V19" s="59"/>
      <c r="W19" s="58" t="s">
        <v>159</v>
      </c>
      <c r="X19" s="210"/>
    </row>
    <row r="20" spans="2:24" ht="28.5" customHeight="1">
      <c r="B20" s="216" t="s">
        <v>200</v>
      </c>
      <c r="C20" s="217">
        <f>'výstupy z předešlých projektů'!E15</f>
        <v>495</v>
      </c>
      <c r="D20" s="42"/>
      <c r="E20" s="43" t="s">
        <v>143</v>
      </c>
      <c r="F20" s="218">
        <f t="shared" ref="F20" si="0">C20+D20+D21</f>
        <v>1995</v>
      </c>
      <c r="G20" s="3"/>
      <c r="H20" s="219" t="s">
        <v>166</v>
      </c>
      <c r="I20" s="220"/>
      <c r="J20" s="65"/>
      <c r="K20" s="41" t="s">
        <v>148</v>
      </c>
      <c r="L20" s="210">
        <f t="shared" ref="L20" si="1">J20+J21</f>
        <v>29100000</v>
      </c>
      <c r="M20" s="3"/>
      <c r="N20" s="216" t="s">
        <v>200</v>
      </c>
      <c r="O20" s="217">
        <f>F20</f>
        <v>1995</v>
      </c>
      <c r="P20" s="42"/>
      <c r="Q20" s="43" t="s">
        <v>143</v>
      </c>
      <c r="R20" s="218">
        <f t="shared" ref="R20" si="2">O20+P20+P21</f>
        <v>1995</v>
      </c>
      <c r="T20" s="208" t="s">
        <v>166</v>
      </c>
      <c r="U20" s="209"/>
      <c r="V20" s="59"/>
      <c r="W20" s="58" t="s">
        <v>148</v>
      </c>
      <c r="X20" s="210">
        <f>L20+V20+V21</f>
        <v>29100000</v>
      </c>
    </row>
    <row r="21" spans="2:24" ht="25.5" customHeight="1">
      <c r="B21" s="216"/>
      <c r="C21" s="217"/>
      <c r="D21" s="42">
        <v>1500</v>
      </c>
      <c r="E21" s="43" t="s">
        <v>157</v>
      </c>
      <c r="F21" s="218"/>
      <c r="G21" s="3"/>
      <c r="H21" s="219"/>
      <c r="I21" s="220"/>
      <c r="J21" s="65">
        <v>29100000</v>
      </c>
      <c r="K21" s="41" t="s">
        <v>159</v>
      </c>
      <c r="L21" s="210"/>
      <c r="M21" s="3"/>
      <c r="N21" s="216"/>
      <c r="O21" s="217"/>
      <c r="P21" s="42"/>
      <c r="Q21" s="43" t="s">
        <v>157</v>
      </c>
      <c r="R21" s="218"/>
      <c r="T21" s="208"/>
      <c r="U21" s="209"/>
      <c r="V21" s="59"/>
      <c r="W21" s="58" t="s">
        <v>159</v>
      </c>
      <c r="X21" s="210"/>
    </row>
    <row r="22" spans="2:24" ht="23.25" customHeight="1">
      <c r="B22" s="216" t="s">
        <v>201</v>
      </c>
      <c r="C22" s="217">
        <f>'výstupy z předešlých projektů'!E17</f>
        <v>5456</v>
      </c>
      <c r="D22" s="42"/>
      <c r="E22" s="43" t="s">
        <v>143</v>
      </c>
      <c r="F22" s="218">
        <f t="shared" ref="F22" si="3">C22+D22+D23</f>
        <v>5456</v>
      </c>
      <c r="G22" s="3"/>
      <c r="H22" s="219" t="s">
        <v>184</v>
      </c>
      <c r="I22" s="220"/>
      <c r="J22" s="65"/>
      <c r="K22" s="41" t="s">
        <v>148</v>
      </c>
      <c r="L22" s="210">
        <f t="shared" ref="L22" si="4">J22+J23</f>
        <v>0</v>
      </c>
      <c r="M22" s="3"/>
      <c r="N22" s="216" t="s">
        <v>201</v>
      </c>
      <c r="O22" s="217">
        <f>F22</f>
        <v>5456</v>
      </c>
      <c r="P22" s="42"/>
      <c r="Q22" s="43" t="s">
        <v>143</v>
      </c>
      <c r="R22" s="218">
        <f t="shared" ref="R22" si="5">O22+P22+P23</f>
        <v>5456</v>
      </c>
      <c r="T22" s="208" t="s">
        <v>184</v>
      </c>
      <c r="U22" s="209"/>
      <c r="V22" s="59"/>
      <c r="W22" s="58" t="s">
        <v>148</v>
      </c>
      <c r="X22" s="210">
        <f>L22+V22+V23</f>
        <v>0</v>
      </c>
    </row>
    <row r="23" spans="2:24" ht="23.25" customHeight="1">
      <c r="B23" s="216"/>
      <c r="C23" s="217"/>
      <c r="D23" s="42"/>
      <c r="E23" s="43" t="s">
        <v>157</v>
      </c>
      <c r="F23" s="218"/>
      <c r="G23" s="3"/>
      <c r="H23" s="219"/>
      <c r="I23" s="220"/>
      <c r="J23" s="65"/>
      <c r="K23" s="41" t="s">
        <v>159</v>
      </c>
      <c r="L23" s="210"/>
      <c r="M23" s="3"/>
      <c r="N23" s="216"/>
      <c r="O23" s="217"/>
      <c r="P23" s="42"/>
      <c r="Q23" s="43" t="s">
        <v>157</v>
      </c>
      <c r="R23" s="218"/>
      <c r="T23" s="208"/>
      <c r="U23" s="209"/>
      <c r="V23" s="59"/>
      <c r="W23" s="58" t="s">
        <v>159</v>
      </c>
      <c r="X23" s="210"/>
    </row>
    <row r="25" spans="2:24">
      <c r="B25" s="211" t="s">
        <v>202</v>
      </c>
      <c r="C25" s="211"/>
      <c r="D25" s="211"/>
      <c r="E25" s="211"/>
      <c r="F25" s="211"/>
      <c r="H25" s="212" t="s">
        <v>203</v>
      </c>
      <c r="I25" s="213"/>
      <c r="J25" s="213"/>
      <c r="K25" s="213"/>
      <c r="L25" s="214"/>
      <c r="N25" s="215" t="s">
        <v>204</v>
      </c>
      <c r="O25" s="215"/>
      <c r="P25" s="215"/>
      <c r="Q25" s="215"/>
      <c r="R25" s="215"/>
    </row>
    <row r="26" spans="2:24" ht="90">
      <c r="B26" s="52" t="s">
        <v>205</v>
      </c>
      <c r="C26" s="53">
        <f>IF(OR(B5="do 10",B5="10-20"),O26,IFERROR(((C29-(C28/C27))/C29)*100,0))</f>
        <v>0</v>
      </c>
      <c r="E26" s="54" t="s">
        <v>206</v>
      </c>
      <c r="F26" s="53">
        <f>IFERROR(((F29-(F28/F27))/F29)*100,0)</f>
        <v>0</v>
      </c>
      <c r="H26" s="207" t="b">
        <f>_xlfn.IFS(B5="do 10",L18+L20+L22&lt;=87300000,B5="10-20",L18+L20+L22&lt;=67900000,B5="20-30",L18+L20+L22&lt;=91120000,B5="30-40",L18+L20+L22&lt;=81885000,B5="nad 40",L18+L20+L22&lt;=98850000,B5="Praha",L18+L20+L22&lt;=104209500,B5="ŘSD",L18+L20+L22&lt;=148720661,B5="SŽ",L18+L20+L22&lt;=146857107)</f>
        <v>1</v>
      </c>
      <c r="I26" s="207"/>
      <c r="J26" s="207"/>
      <c r="K26" s="207"/>
      <c r="L26" s="207"/>
      <c r="N26" s="55" t="s">
        <v>207</v>
      </c>
      <c r="O26" s="53">
        <f>IFERROR(((O29-(O28/O27))/O29)*100,0)</f>
        <v>0</v>
      </c>
      <c r="Q26" s="54" t="s">
        <v>208</v>
      </c>
      <c r="R26" s="53">
        <f>IFERROR(((R29-(R28/R27))/R29)*100,0)</f>
        <v>0</v>
      </c>
    </row>
    <row r="27" spans="2:24">
      <c r="B27" s="39" t="s">
        <v>209</v>
      </c>
      <c r="C27" s="64">
        <f>F18-C18</f>
        <v>15000</v>
      </c>
      <c r="E27" s="30" t="s">
        <v>210</v>
      </c>
      <c r="F27" s="36">
        <f>(F20-C20)+(F22-C22)</f>
        <v>1500</v>
      </c>
      <c r="N27" s="35" t="s">
        <v>211</v>
      </c>
      <c r="O27" s="64">
        <f>R18-O18</f>
        <v>0</v>
      </c>
      <c r="Q27" s="30" t="s">
        <v>212</v>
      </c>
      <c r="R27" s="36">
        <f>(R20-O20)+(R22-O22)</f>
        <v>0</v>
      </c>
    </row>
    <row r="28" spans="2:24">
      <c r="B28" s="39" t="s">
        <v>213</v>
      </c>
      <c r="C28" s="51">
        <f>L18</f>
        <v>69750000</v>
      </c>
      <c r="E28" s="30" t="s">
        <v>214</v>
      </c>
      <c r="F28" s="38">
        <f>L20+L22</f>
        <v>29100000</v>
      </c>
      <c r="N28" s="35" t="s">
        <v>215</v>
      </c>
      <c r="O28" s="37">
        <f>X18-L18</f>
        <v>0</v>
      </c>
      <c r="Q28" s="30" t="s">
        <v>216</v>
      </c>
      <c r="R28" s="38">
        <f>(X20-L20)+(X22-L22)</f>
        <v>0</v>
      </c>
    </row>
    <row r="29" spans="2:24">
      <c r="B29" s="39" t="s">
        <v>217</v>
      </c>
      <c r="C29" s="36">
        <f>IF(B5="Praha",0,IF(B5="ŘSD",3402,4650))</f>
        <v>4650</v>
      </c>
      <c r="E29" s="30" t="s">
        <v>218</v>
      </c>
      <c r="F29" s="36">
        <f>IF(B5="Praha",45000,19400)</f>
        <v>19400</v>
      </c>
      <c r="N29" s="35" t="s">
        <v>217</v>
      </c>
      <c r="O29" s="36">
        <f>IF(B5="Praha",0,IF(B5="ŘSD",3402,4650))</f>
        <v>4650</v>
      </c>
      <c r="Q29" s="30" t="s">
        <v>218</v>
      </c>
      <c r="R29" s="37">
        <f>IF(B5="Praha",45000,19400)</f>
        <v>19400</v>
      </c>
    </row>
    <row r="30" spans="2:24" ht="30">
      <c r="B30" s="39" t="s">
        <v>67</v>
      </c>
      <c r="C30" s="36">
        <f>IFERROR((C28/C27),0)</f>
        <v>4650</v>
      </c>
      <c r="E30" s="34" t="s">
        <v>70</v>
      </c>
      <c r="F30" s="36">
        <f>IFERROR((F28/F27),0)</f>
        <v>19400</v>
      </c>
      <c r="N30" s="39" t="s">
        <v>91</v>
      </c>
      <c r="O30" s="36">
        <f>IFERROR((O28/O27),0)</f>
        <v>0</v>
      </c>
      <c r="Q30" s="34" t="s">
        <v>70</v>
      </c>
      <c r="R30" s="36">
        <f>IFERROR((R28/R27),0)</f>
        <v>0</v>
      </c>
    </row>
    <row r="31" spans="2:24">
      <c r="B31" s="1"/>
    </row>
    <row r="32" spans="2:24">
      <c r="B32" s="5"/>
      <c r="C32" s="7"/>
      <c r="N32" s="5"/>
      <c r="O32" s="7"/>
    </row>
    <row r="33" spans="2:15">
      <c r="B33" s="5"/>
      <c r="C33" s="8"/>
      <c r="N33" s="5"/>
      <c r="O33" s="8"/>
    </row>
    <row r="34" spans="2:15">
      <c r="B34" s="6"/>
      <c r="C34" s="26"/>
      <c r="N34" s="6"/>
      <c r="O34" s="27"/>
    </row>
    <row r="35" spans="2:15">
      <c r="B35" s="6"/>
      <c r="C35" s="8"/>
      <c r="N35" s="6"/>
      <c r="O35" s="8"/>
    </row>
    <row r="36" spans="2:15">
      <c r="B36" s="5"/>
      <c r="C36" s="4"/>
      <c r="N36" s="5"/>
      <c r="O36" s="4"/>
    </row>
  </sheetData>
  <mergeCells count="79">
    <mergeCell ref="H26:L26"/>
    <mergeCell ref="T22:T23"/>
    <mergeCell ref="U22:U23"/>
    <mergeCell ref="X22:X23"/>
    <mergeCell ref="B25:F25"/>
    <mergeCell ref="H25:L25"/>
    <mergeCell ref="N25:R25"/>
    <mergeCell ref="X20:X21"/>
    <mergeCell ref="B22:B23"/>
    <mergeCell ref="C22:C23"/>
    <mergeCell ref="F22:F23"/>
    <mergeCell ref="H22:H23"/>
    <mergeCell ref="I22:I23"/>
    <mergeCell ref="L22:L23"/>
    <mergeCell ref="N22:N23"/>
    <mergeCell ref="O22:O23"/>
    <mergeCell ref="R22:R23"/>
    <mergeCell ref="L20:L21"/>
    <mergeCell ref="N20:N21"/>
    <mergeCell ref="O20:O21"/>
    <mergeCell ref="R20:R21"/>
    <mergeCell ref="T20:T21"/>
    <mergeCell ref="U20:U21"/>
    <mergeCell ref="B20:B21"/>
    <mergeCell ref="C20:C21"/>
    <mergeCell ref="F20:F21"/>
    <mergeCell ref="H20:H21"/>
    <mergeCell ref="I20:I21"/>
    <mergeCell ref="T14:T15"/>
    <mergeCell ref="U14:U15"/>
    <mergeCell ref="X14:X15"/>
    <mergeCell ref="B18:B19"/>
    <mergeCell ref="C18:C19"/>
    <mergeCell ref="F18:F19"/>
    <mergeCell ref="H18:H19"/>
    <mergeCell ref="I18:I19"/>
    <mergeCell ref="L18:L19"/>
    <mergeCell ref="N18:N19"/>
    <mergeCell ref="O18:O19"/>
    <mergeCell ref="R18:R19"/>
    <mergeCell ref="T18:T19"/>
    <mergeCell ref="U18:U19"/>
    <mergeCell ref="X18:X19"/>
    <mergeCell ref="X12:X13"/>
    <mergeCell ref="B14:B15"/>
    <mergeCell ref="C14:C15"/>
    <mergeCell ref="F14:F15"/>
    <mergeCell ref="H14:H15"/>
    <mergeCell ref="I14:I15"/>
    <mergeCell ref="L14:L15"/>
    <mergeCell ref="N14:N15"/>
    <mergeCell ref="O14:O15"/>
    <mergeCell ref="R14:R15"/>
    <mergeCell ref="L12:L13"/>
    <mergeCell ref="N12:N13"/>
    <mergeCell ref="O12:O13"/>
    <mergeCell ref="R12:R13"/>
    <mergeCell ref="T12:T13"/>
    <mergeCell ref="U12:U13"/>
    <mergeCell ref="B12:B13"/>
    <mergeCell ref="C12:C13"/>
    <mergeCell ref="F12:F13"/>
    <mergeCell ref="H12:H13"/>
    <mergeCell ref="I12:I13"/>
    <mergeCell ref="B2:P2"/>
    <mergeCell ref="B7:L7"/>
    <mergeCell ref="N7:X7"/>
    <mergeCell ref="B10:B11"/>
    <mergeCell ref="C10:C11"/>
    <mergeCell ref="F10:F11"/>
    <mergeCell ref="H10:H11"/>
    <mergeCell ref="I10:I11"/>
    <mergeCell ref="L10:L11"/>
    <mergeCell ref="N10:N11"/>
    <mergeCell ref="O10:O11"/>
    <mergeCell ref="R10:R11"/>
    <mergeCell ref="T10:T11"/>
    <mergeCell ref="U10:U11"/>
    <mergeCell ref="X10:X11"/>
  </mergeCells>
  <conditionalFormatting sqref="C30">
    <cfRule type="cellIs" dxfId="31" priority="2" operator="greaterThan">
      <formula>$C$29</formula>
    </cfRule>
  </conditionalFormatting>
  <conditionalFormatting sqref="D5:F6">
    <cfRule type="containsText" dxfId="30" priority="4" operator="containsText" text="NEPRAVDA">
      <formula>NOT(ISERROR(SEARCH("NEPRAVDA",D5)))</formula>
    </cfRule>
  </conditionalFormatting>
  <conditionalFormatting sqref="F30">
    <cfRule type="cellIs" dxfId="29" priority="1" operator="greaterThan">
      <formula>$F$29</formula>
    </cfRule>
  </conditionalFormatting>
  <conditionalFormatting sqref="H26:L26">
    <cfRule type="containsText" dxfId="28" priority="3" operator="containsText" text="NEPRAVDA">
      <formula>NOT(ISERROR(SEARCH("NEPRAVDA",H26)))</formula>
    </cfRule>
  </conditionalFormatting>
  <pageMargins left="0.7" right="0.7" top="0.78740157499999996" bottom="0.78740157499999996" header="0.3" footer="0.3"/>
  <pageSetup paperSize="9" orientation="portrait" r:id="rId1"/>
  <headerFooter>
    <oddHeader>&amp;R&amp;"Calibri"&amp;10&amp;K000000 PRO VNITŘNÍ POTŘEBU          &amp;1#_x000D_</oddHeader>
  </headerFooter>
  <ignoredErrors>
    <ignoredError sqref="C26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8D3FFA-7A3A-46D4-B350-26F3066C7DFB}">
          <x14:formula1>
            <xm:f>zdroj!$B$4:$B$11</xm:f>
          </x14:formula1>
          <xm:sqref>B5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37DA3-4F60-4B79-9731-98F9E952B360}">
  <dimension ref="B2:X36"/>
  <sheetViews>
    <sheetView zoomScale="70" zoomScaleNormal="70" workbookViewId="0">
      <selection activeCell="D34" sqref="D34"/>
    </sheetView>
  </sheetViews>
  <sheetFormatPr defaultRowHeight="15"/>
  <cols>
    <col min="1" max="1" width="3.85546875" customWidth="1"/>
    <col min="2" max="2" width="20.140625" customWidth="1"/>
    <col min="3" max="3" width="16" customWidth="1"/>
    <col min="4" max="4" width="19.28515625" customWidth="1"/>
    <col min="5" max="5" width="14.5703125" customWidth="1"/>
    <col min="6" max="6" width="18.28515625" customWidth="1"/>
    <col min="7" max="7" width="4.140625" customWidth="1"/>
    <col min="8" max="8" width="13.5703125" customWidth="1"/>
    <col min="9" max="9" width="21" customWidth="1"/>
    <col min="10" max="10" width="20.140625" customWidth="1"/>
    <col min="11" max="11" width="21.140625" customWidth="1"/>
    <col min="12" max="12" width="19" customWidth="1"/>
    <col min="13" max="13" width="4.140625" customWidth="1"/>
    <col min="14" max="14" width="20.7109375" customWidth="1"/>
    <col min="15" max="15" width="15.7109375" customWidth="1"/>
    <col min="16" max="16" width="23.85546875" customWidth="1"/>
    <col min="17" max="17" width="14.7109375" customWidth="1"/>
    <col min="18" max="18" width="19.85546875" customWidth="1"/>
    <col min="19" max="19" width="4.5703125" customWidth="1"/>
    <col min="20" max="20" width="14.140625" customWidth="1"/>
    <col min="21" max="21" width="18.140625" customWidth="1"/>
    <col min="22" max="22" width="19.28515625" customWidth="1"/>
    <col min="23" max="23" width="15.28515625" bestFit="1" customWidth="1"/>
    <col min="24" max="24" width="24.28515625" customWidth="1"/>
  </cols>
  <sheetData>
    <row r="2" spans="2:24" ht="27.75" customHeight="1">
      <c r="B2" s="225" t="s">
        <v>123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</row>
    <row r="4" spans="2:24" ht="76.5" customHeight="1">
      <c r="B4" s="31" t="s">
        <v>21</v>
      </c>
      <c r="D4" s="57" t="s">
        <v>26</v>
      </c>
      <c r="E4" s="1"/>
      <c r="F4" s="57" t="s">
        <v>30</v>
      </c>
      <c r="H4" s="1"/>
      <c r="I4" s="32" t="s">
        <v>251</v>
      </c>
      <c r="J4" s="1"/>
      <c r="K4" s="40" t="s">
        <v>252</v>
      </c>
      <c r="N4" s="40" t="s">
        <v>253</v>
      </c>
      <c r="P4" s="40" t="s">
        <v>254</v>
      </c>
      <c r="R4" s="1"/>
    </row>
    <row r="5" spans="2:24" ht="18.75">
      <c r="B5" s="56" t="s">
        <v>265</v>
      </c>
      <c r="D5" s="30" t="b">
        <f>_xlfn.IFS(B5="do 10",D18+D19&gt;=0,B5="10-20",D18+D19&gt;=0,B5="20-30",D18+D19&gt;=10000,B5="30-40",D18+D19&gt;=10100,B5="nad 40",D18+D19&gt;=15000,B5="Praha",D18+D19&gt;=49000,B5="ŘSD",D18+D19&gt;=10000,B5="SŽ",D18+D19&gt;=1300)</f>
        <v>1</v>
      </c>
      <c r="F5" s="30" t="b">
        <f>_xlfn.IFS(B5="do 10",D20+D21+D22+D23&gt;=1500,B5="10-20",D20+D21+D22+D23&gt;=1000,B5="20-30",D20+D21+D22+D23&gt;=1000,B5="30-40",D20+D21+D22+D23&gt;=500,B5="nad 40",D20+D21+D22+D23&gt;=500,B5="Praha",D20+D21+D22+D23&gt;=19700,B5="ŘSD",D20+D21+D22+D23&gt;=8000,B5="SŽ",D20+D21+D22+D23&gt;=15500)</f>
        <v>1</v>
      </c>
      <c r="I5" s="33">
        <f>IF(C26&gt;0,ROUND(C26,0),0)</f>
        <v>0</v>
      </c>
      <c r="K5" s="33">
        <f>IF(F26&gt;0,ROUND(F26,0),0)</f>
        <v>0</v>
      </c>
      <c r="N5" s="33">
        <f>IF(O26&gt;0,ROUND(O26,0),0)</f>
        <v>0</v>
      </c>
      <c r="P5" s="33">
        <f>IF(R26&gt;0,ROUND(R26,0),0)</f>
        <v>0</v>
      </c>
      <c r="R5" s="25"/>
    </row>
    <row r="6" spans="2:24" ht="18.75">
      <c r="R6" s="25"/>
    </row>
    <row r="7" spans="2:24" ht="31.5" customHeight="1">
      <c r="B7" s="226" t="s">
        <v>129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N7" s="227" t="s">
        <v>130</v>
      </c>
      <c r="O7" s="227"/>
      <c r="P7" s="227"/>
      <c r="Q7" s="227"/>
      <c r="R7" s="227"/>
      <c r="S7" s="227"/>
      <c r="T7" s="227"/>
      <c r="U7" s="227"/>
      <c r="V7" s="227"/>
      <c r="W7" s="227"/>
      <c r="X7" s="227"/>
    </row>
    <row r="8" spans="2:24" ht="11.2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69.75" customHeight="1">
      <c r="B9" s="63" t="s">
        <v>131</v>
      </c>
      <c r="C9" s="62" t="s">
        <v>46</v>
      </c>
      <c r="D9" s="62" t="s">
        <v>132</v>
      </c>
      <c r="E9" s="62" t="s">
        <v>133</v>
      </c>
      <c r="F9" s="62" t="s">
        <v>54</v>
      </c>
      <c r="G9" s="2"/>
      <c r="H9" s="63" t="s">
        <v>134</v>
      </c>
      <c r="I9" s="63" t="s">
        <v>61</v>
      </c>
      <c r="J9" s="63" t="s">
        <v>255</v>
      </c>
      <c r="K9" s="63" t="s">
        <v>136</v>
      </c>
      <c r="L9" s="63" t="s">
        <v>256</v>
      </c>
      <c r="M9" s="2"/>
      <c r="N9" s="63" t="s">
        <v>131</v>
      </c>
      <c r="O9" s="62" t="s">
        <v>137</v>
      </c>
      <c r="P9" s="62" t="s">
        <v>78</v>
      </c>
      <c r="Q9" s="62" t="s">
        <v>133</v>
      </c>
      <c r="R9" s="62" t="s">
        <v>81</v>
      </c>
      <c r="T9" s="60" t="s">
        <v>134</v>
      </c>
      <c r="U9" s="60" t="s">
        <v>87</v>
      </c>
      <c r="V9" s="60" t="s">
        <v>257</v>
      </c>
      <c r="W9" s="60" t="s">
        <v>136</v>
      </c>
      <c r="X9" s="60" t="s">
        <v>258</v>
      </c>
    </row>
    <row r="10" spans="2:24" ht="18" customHeight="1">
      <c r="B10" s="223" t="s">
        <v>140</v>
      </c>
      <c r="C10" s="224" t="s">
        <v>259</v>
      </c>
      <c r="D10" s="63" t="s">
        <v>142</v>
      </c>
      <c r="E10" s="62" t="s">
        <v>143</v>
      </c>
      <c r="F10" s="224" t="s">
        <v>144</v>
      </c>
      <c r="G10" s="3"/>
      <c r="H10" s="224" t="s">
        <v>145</v>
      </c>
      <c r="I10" s="224" t="s">
        <v>146</v>
      </c>
      <c r="J10" s="63" t="s">
        <v>147</v>
      </c>
      <c r="K10" s="63" t="s">
        <v>148</v>
      </c>
      <c r="L10" s="224" t="s">
        <v>149</v>
      </c>
      <c r="M10" s="3"/>
      <c r="N10" s="223" t="s">
        <v>140</v>
      </c>
      <c r="O10" s="224" t="s">
        <v>150</v>
      </c>
      <c r="P10" s="63" t="s">
        <v>151</v>
      </c>
      <c r="Q10" s="62" t="s">
        <v>143</v>
      </c>
      <c r="R10" s="224" t="s">
        <v>152</v>
      </c>
      <c r="T10" s="221" t="s">
        <v>145</v>
      </c>
      <c r="U10" s="222" t="s">
        <v>153</v>
      </c>
      <c r="V10" s="61" t="s">
        <v>154</v>
      </c>
      <c r="W10" s="61" t="s">
        <v>148</v>
      </c>
      <c r="X10" s="222" t="s">
        <v>155</v>
      </c>
    </row>
    <row r="11" spans="2:24" ht="18.75" customHeight="1">
      <c r="B11" s="223"/>
      <c r="C11" s="224"/>
      <c r="D11" s="63" t="s">
        <v>156</v>
      </c>
      <c r="E11" s="62" t="s">
        <v>157</v>
      </c>
      <c r="F11" s="224"/>
      <c r="G11" s="3"/>
      <c r="H11" s="224"/>
      <c r="I11" s="224"/>
      <c r="J11" s="63" t="s">
        <v>158</v>
      </c>
      <c r="K11" s="63" t="s">
        <v>159</v>
      </c>
      <c r="L11" s="224"/>
      <c r="M11" s="3"/>
      <c r="N11" s="223"/>
      <c r="O11" s="224"/>
      <c r="P11" s="63" t="s">
        <v>160</v>
      </c>
      <c r="Q11" s="62" t="s">
        <v>157</v>
      </c>
      <c r="R11" s="224"/>
      <c r="T11" s="221"/>
      <c r="U11" s="222"/>
      <c r="V11" s="61" t="s">
        <v>161</v>
      </c>
      <c r="W11" s="61" t="s">
        <v>159</v>
      </c>
      <c r="X11" s="222"/>
    </row>
    <row r="12" spans="2:24">
      <c r="B12" s="223" t="s">
        <v>162</v>
      </c>
      <c r="C12" s="224" t="s">
        <v>260</v>
      </c>
      <c r="D12" s="63" t="s">
        <v>164</v>
      </c>
      <c r="E12" s="62" t="s">
        <v>143</v>
      </c>
      <c r="F12" s="224" t="s">
        <v>165</v>
      </c>
      <c r="G12" s="3"/>
      <c r="H12" s="224" t="s">
        <v>166</v>
      </c>
      <c r="I12" s="224" t="s">
        <v>167</v>
      </c>
      <c r="J12" s="63" t="s">
        <v>168</v>
      </c>
      <c r="K12" s="63" t="s">
        <v>148</v>
      </c>
      <c r="L12" s="224" t="s">
        <v>169</v>
      </c>
      <c r="M12" s="3"/>
      <c r="N12" s="223" t="s">
        <v>162</v>
      </c>
      <c r="O12" s="224" t="s">
        <v>170</v>
      </c>
      <c r="P12" s="63" t="s">
        <v>171</v>
      </c>
      <c r="Q12" s="62" t="s">
        <v>143</v>
      </c>
      <c r="R12" s="224" t="s">
        <v>172</v>
      </c>
      <c r="T12" s="221" t="s">
        <v>166</v>
      </c>
      <c r="U12" s="222" t="s">
        <v>173</v>
      </c>
      <c r="V12" s="61" t="s">
        <v>174</v>
      </c>
      <c r="W12" s="61" t="s">
        <v>148</v>
      </c>
      <c r="X12" s="222" t="s">
        <v>175</v>
      </c>
    </row>
    <row r="13" spans="2:24" ht="17.25" customHeight="1">
      <c r="B13" s="223"/>
      <c r="C13" s="224"/>
      <c r="D13" s="63" t="s">
        <v>176</v>
      </c>
      <c r="E13" s="62" t="s">
        <v>157</v>
      </c>
      <c r="F13" s="224"/>
      <c r="G13" s="3"/>
      <c r="H13" s="224"/>
      <c r="I13" s="224"/>
      <c r="J13" s="63" t="s">
        <v>177</v>
      </c>
      <c r="K13" s="63" t="s">
        <v>159</v>
      </c>
      <c r="L13" s="224"/>
      <c r="M13" s="3"/>
      <c r="N13" s="223"/>
      <c r="O13" s="224"/>
      <c r="P13" s="63" t="s">
        <v>178</v>
      </c>
      <c r="Q13" s="62" t="s">
        <v>157</v>
      </c>
      <c r="R13" s="224"/>
      <c r="T13" s="221"/>
      <c r="U13" s="222"/>
      <c r="V13" s="61" t="s">
        <v>179</v>
      </c>
      <c r="W13" s="61" t="s">
        <v>159</v>
      </c>
      <c r="X13" s="222"/>
    </row>
    <row r="14" spans="2:24">
      <c r="B14" s="223" t="s">
        <v>180</v>
      </c>
      <c r="C14" s="224" t="s">
        <v>261</v>
      </c>
      <c r="D14" s="63" t="s">
        <v>182</v>
      </c>
      <c r="E14" s="62" t="s">
        <v>143</v>
      </c>
      <c r="F14" s="224" t="s">
        <v>183</v>
      </c>
      <c r="G14" s="3"/>
      <c r="H14" s="224" t="s">
        <v>184</v>
      </c>
      <c r="I14" s="224" t="s">
        <v>185</v>
      </c>
      <c r="J14" s="63" t="s">
        <v>186</v>
      </c>
      <c r="K14" s="63" t="s">
        <v>148</v>
      </c>
      <c r="L14" s="224" t="s">
        <v>187</v>
      </c>
      <c r="M14" s="3"/>
      <c r="N14" s="223" t="s">
        <v>180</v>
      </c>
      <c r="O14" s="224" t="s">
        <v>188</v>
      </c>
      <c r="P14" s="63" t="s">
        <v>189</v>
      </c>
      <c r="Q14" s="62" t="s">
        <v>143</v>
      </c>
      <c r="R14" s="224" t="s">
        <v>190</v>
      </c>
      <c r="T14" s="221" t="s">
        <v>184</v>
      </c>
      <c r="U14" s="222" t="s">
        <v>191</v>
      </c>
      <c r="V14" s="61" t="s">
        <v>192</v>
      </c>
      <c r="W14" s="61" t="s">
        <v>148</v>
      </c>
      <c r="X14" s="222" t="s">
        <v>193</v>
      </c>
    </row>
    <row r="15" spans="2:24" ht="18" customHeight="1">
      <c r="B15" s="223"/>
      <c r="C15" s="224"/>
      <c r="D15" s="63" t="s">
        <v>194</v>
      </c>
      <c r="E15" s="62" t="s">
        <v>157</v>
      </c>
      <c r="F15" s="224"/>
      <c r="G15" s="3"/>
      <c r="H15" s="224"/>
      <c r="I15" s="224"/>
      <c r="J15" s="63" t="s">
        <v>195</v>
      </c>
      <c r="K15" s="63" t="s">
        <v>159</v>
      </c>
      <c r="L15" s="224"/>
      <c r="M15" s="3"/>
      <c r="N15" s="223"/>
      <c r="O15" s="224"/>
      <c r="P15" s="63" t="s">
        <v>196</v>
      </c>
      <c r="Q15" s="62" t="s">
        <v>157</v>
      </c>
      <c r="R15" s="224"/>
      <c r="T15" s="221"/>
      <c r="U15" s="222"/>
      <c r="V15" s="61" t="s">
        <v>197</v>
      </c>
      <c r="W15" s="61" t="s">
        <v>159</v>
      </c>
      <c r="X15" s="222"/>
    </row>
    <row r="16" spans="2:24" ht="15.75" thickBot="1"/>
    <row r="17" spans="2:24" ht="75">
      <c r="B17" s="44" t="s">
        <v>131</v>
      </c>
      <c r="C17" s="45" t="s">
        <v>46</v>
      </c>
      <c r="D17" s="45" t="s">
        <v>50</v>
      </c>
      <c r="E17" s="45" t="s">
        <v>133</v>
      </c>
      <c r="F17" s="46" t="s">
        <v>54</v>
      </c>
      <c r="G17" s="2"/>
      <c r="H17" s="44" t="s">
        <v>134</v>
      </c>
      <c r="I17" s="47" t="s">
        <v>61</v>
      </c>
      <c r="J17" s="47" t="s">
        <v>255</v>
      </c>
      <c r="K17" s="47" t="s">
        <v>136</v>
      </c>
      <c r="L17" s="48" t="s">
        <v>256</v>
      </c>
      <c r="M17" s="2"/>
      <c r="N17" s="44" t="s">
        <v>131</v>
      </c>
      <c r="O17" s="45" t="s">
        <v>137</v>
      </c>
      <c r="P17" s="45" t="s">
        <v>78</v>
      </c>
      <c r="Q17" s="45" t="s">
        <v>133</v>
      </c>
      <c r="R17" s="46" t="s">
        <v>81</v>
      </c>
      <c r="T17" s="49" t="s">
        <v>134</v>
      </c>
      <c r="U17" s="50" t="s">
        <v>87</v>
      </c>
      <c r="V17" s="50" t="s">
        <v>257</v>
      </c>
      <c r="W17" s="50" t="s">
        <v>136</v>
      </c>
      <c r="X17" s="29" t="s">
        <v>258</v>
      </c>
    </row>
    <row r="18" spans="2:24" ht="20.25" customHeight="1">
      <c r="B18" s="216" t="s">
        <v>199</v>
      </c>
      <c r="C18" s="217">
        <f>'výstupy z předešlých projektů'!E13</f>
        <v>44645</v>
      </c>
      <c r="D18" s="42"/>
      <c r="E18" s="43" t="s">
        <v>143</v>
      </c>
      <c r="F18" s="218">
        <f>C18+D18+D19</f>
        <v>54645</v>
      </c>
      <c r="G18" s="3"/>
      <c r="H18" s="219" t="s">
        <v>145</v>
      </c>
      <c r="I18" s="220"/>
      <c r="J18" s="65"/>
      <c r="K18" s="41" t="s">
        <v>148</v>
      </c>
      <c r="L18" s="210">
        <f>J18+J19</f>
        <v>46500000</v>
      </c>
      <c r="M18" s="3"/>
      <c r="N18" s="216" t="s">
        <v>199</v>
      </c>
      <c r="O18" s="217">
        <f>F18</f>
        <v>54645</v>
      </c>
      <c r="P18" s="42"/>
      <c r="Q18" s="43" t="s">
        <v>143</v>
      </c>
      <c r="R18" s="218">
        <f>O18+P18+P19</f>
        <v>54645</v>
      </c>
      <c r="T18" s="208" t="s">
        <v>145</v>
      </c>
      <c r="U18" s="209"/>
      <c r="V18" s="59"/>
      <c r="W18" s="58" t="s">
        <v>148</v>
      </c>
      <c r="X18" s="210">
        <f>L18+V18+V19</f>
        <v>46500000</v>
      </c>
    </row>
    <row r="19" spans="2:24" ht="24.75" customHeight="1">
      <c r="B19" s="216"/>
      <c r="C19" s="217"/>
      <c r="D19" s="42">
        <v>10000</v>
      </c>
      <c r="E19" s="43" t="s">
        <v>157</v>
      </c>
      <c r="F19" s="218"/>
      <c r="G19" s="3"/>
      <c r="H19" s="219"/>
      <c r="I19" s="220"/>
      <c r="J19" s="65">
        <v>46500000</v>
      </c>
      <c r="K19" s="41" t="s">
        <v>159</v>
      </c>
      <c r="L19" s="210"/>
      <c r="M19" s="3"/>
      <c r="N19" s="216"/>
      <c r="O19" s="217"/>
      <c r="P19" s="42"/>
      <c r="Q19" s="43" t="s">
        <v>157</v>
      </c>
      <c r="R19" s="218"/>
      <c r="T19" s="208"/>
      <c r="U19" s="209"/>
      <c r="V19" s="59"/>
      <c r="W19" s="58" t="s">
        <v>159</v>
      </c>
      <c r="X19" s="210"/>
    </row>
    <row r="20" spans="2:24" ht="28.5" customHeight="1">
      <c r="B20" s="216" t="s">
        <v>200</v>
      </c>
      <c r="C20" s="217">
        <f>'výstupy z předešlých projektů'!E15</f>
        <v>495</v>
      </c>
      <c r="D20" s="42"/>
      <c r="E20" s="43" t="s">
        <v>143</v>
      </c>
      <c r="F20" s="218">
        <f t="shared" ref="F20" si="0">C20+D20+D21</f>
        <v>2795</v>
      </c>
      <c r="G20" s="3"/>
      <c r="H20" s="219" t="s">
        <v>166</v>
      </c>
      <c r="I20" s="220"/>
      <c r="J20" s="65"/>
      <c r="K20" s="41" t="s">
        <v>148</v>
      </c>
      <c r="L20" s="210">
        <f t="shared" ref="L20" si="1">J20+J21</f>
        <v>44620000</v>
      </c>
      <c r="M20" s="3"/>
      <c r="N20" s="216" t="s">
        <v>200</v>
      </c>
      <c r="O20" s="217">
        <f>F20</f>
        <v>2795</v>
      </c>
      <c r="P20" s="42"/>
      <c r="Q20" s="43" t="s">
        <v>143</v>
      </c>
      <c r="R20" s="218">
        <f t="shared" ref="R20" si="2">O20+P20+P21</f>
        <v>2795</v>
      </c>
      <c r="T20" s="208" t="s">
        <v>166</v>
      </c>
      <c r="U20" s="209"/>
      <c r="V20" s="59"/>
      <c r="W20" s="58" t="s">
        <v>148</v>
      </c>
      <c r="X20" s="210">
        <f>L20+V20+V21</f>
        <v>44620000</v>
      </c>
    </row>
    <row r="21" spans="2:24" ht="25.5" customHeight="1">
      <c r="B21" s="216"/>
      <c r="C21" s="217"/>
      <c r="D21" s="42">
        <v>2300</v>
      </c>
      <c r="E21" s="43" t="s">
        <v>157</v>
      </c>
      <c r="F21" s="218"/>
      <c r="G21" s="3"/>
      <c r="H21" s="219"/>
      <c r="I21" s="220"/>
      <c r="J21" s="65">
        <v>44620000</v>
      </c>
      <c r="K21" s="41" t="s">
        <v>159</v>
      </c>
      <c r="L21" s="210"/>
      <c r="M21" s="3"/>
      <c r="N21" s="216"/>
      <c r="O21" s="217"/>
      <c r="P21" s="42"/>
      <c r="Q21" s="43" t="s">
        <v>157</v>
      </c>
      <c r="R21" s="218"/>
      <c r="T21" s="208"/>
      <c r="U21" s="209"/>
      <c r="V21" s="59"/>
      <c r="W21" s="58" t="s">
        <v>159</v>
      </c>
      <c r="X21" s="210"/>
    </row>
    <row r="22" spans="2:24" ht="23.25" customHeight="1">
      <c r="B22" s="216" t="s">
        <v>201</v>
      </c>
      <c r="C22" s="217">
        <f>'výstupy z předešlých projektů'!E17</f>
        <v>5456</v>
      </c>
      <c r="D22" s="42"/>
      <c r="E22" s="43" t="s">
        <v>143</v>
      </c>
      <c r="F22" s="218">
        <f t="shared" ref="F22" si="3">C22+D22+D23</f>
        <v>5456</v>
      </c>
      <c r="G22" s="3"/>
      <c r="H22" s="219" t="s">
        <v>184</v>
      </c>
      <c r="I22" s="220"/>
      <c r="J22" s="65"/>
      <c r="K22" s="41" t="s">
        <v>148</v>
      </c>
      <c r="L22" s="210">
        <f t="shared" ref="L22" si="4">J22+J23</f>
        <v>0</v>
      </c>
      <c r="M22" s="3"/>
      <c r="N22" s="216" t="s">
        <v>201</v>
      </c>
      <c r="O22" s="217">
        <f>F22</f>
        <v>5456</v>
      </c>
      <c r="P22" s="42"/>
      <c r="Q22" s="43" t="s">
        <v>143</v>
      </c>
      <c r="R22" s="218">
        <f t="shared" ref="R22" si="5">O22+P22+P23</f>
        <v>5456</v>
      </c>
      <c r="T22" s="208" t="s">
        <v>184</v>
      </c>
      <c r="U22" s="209"/>
      <c r="V22" s="59"/>
      <c r="W22" s="58" t="s">
        <v>148</v>
      </c>
      <c r="X22" s="210">
        <f>L22+V22+V23</f>
        <v>0</v>
      </c>
    </row>
    <row r="23" spans="2:24" ht="23.25" customHeight="1">
      <c r="B23" s="216"/>
      <c r="C23" s="217"/>
      <c r="D23" s="42"/>
      <c r="E23" s="43" t="s">
        <v>157</v>
      </c>
      <c r="F23" s="218"/>
      <c r="G23" s="3"/>
      <c r="H23" s="219"/>
      <c r="I23" s="220"/>
      <c r="J23" s="65"/>
      <c r="K23" s="41" t="s">
        <v>159</v>
      </c>
      <c r="L23" s="210"/>
      <c r="M23" s="3"/>
      <c r="N23" s="216"/>
      <c r="O23" s="217"/>
      <c r="P23" s="42"/>
      <c r="Q23" s="43" t="s">
        <v>157</v>
      </c>
      <c r="R23" s="218"/>
      <c r="T23" s="208"/>
      <c r="U23" s="209"/>
      <c r="V23" s="59"/>
      <c r="W23" s="58" t="s">
        <v>159</v>
      </c>
      <c r="X23" s="210"/>
    </row>
    <row r="25" spans="2:24">
      <c r="B25" s="211" t="s">
        <v>202</v>
      </c>
      <c r="C25" s="211"/>
      <c r="D25" s="211"/>
      <c r="E25" s="211"/>
      <c r="F25" s="211"/>
      <c r="H25" s="212" t="s">
        <v>203</v>
      </c>
      <c r="I25" s="213"/>
      <c r="J25" s="213"/>
      <c r="K25" s="213"/>
      <c r="L25" s="214"/>
      <c r="N25" s="215" t="s">
        <v>204</v>
      </c>
      <c r="O25" s="215"/>
      <c r="P25" s="215"/>
      <c r="Q25" s="215"/>
      <c r="R25" s="215"/>
    </row>
    <row r="26" spans="2:24" ht="90">
      <c r="B26" s="52" t="s">
        <v>205</v>
      </c>
      <c r="C26" s="53">
        <f>IF(OR(B5="do 10",B5="10-20"),O26,IFERROR(((C29-(C28/C27))/C29)*100,0))</f>
        <v>0</v>
      </c>
      <c r="E26" s="54" t="s">
        <v>206</v>
      </c>
      <c r="F26" s="53">
        <f>IFERROR(((F29-(F28/F27))/F29)*100,0)</f>
        <v>0</v>
      </c>
      <c r="H26" s="207" t="b">
        <f>_xlfn.IFS(B5="do 10",L18+L20+L22&lt;=87300000,B5="10-20",L18+L20+L22&lt;=67900000,B5="20-30",L18+L20+L22&lt;=91120000,B5="30-40",L18+L20+L22&lt;=81885000,B5="nad 40",L18+L20+L22&lt;=98850000,B5="Praha",L18+L20+L22&lt;=104209500,B5="ŘSD",L18+L20+L22&lt;=148720661,B5="SŽ",L18+L20+L22&lt;=146857107)</f>
        <v>1</v>
      </c>
      <c r="I26" s="207"/>
      <c r="J26" s="207"/>
      <c r="K26" s="207"/>
      <c r="L26" s="207"/>
      <c r="N26" s="55" t="s">
        <v>207</v>
      </c>
      <c r="O26" s="53">
        <f>IFERROR(((O29-(O28/O27))/O29)*100,0)</f>
        <v>0</v>
      </c>
      <c r="Q26" s="54" t="s">
        <v>208</v>
      </c>
      <c r="R26" s="53">
        <f>IFERROR(((R29-(R28/R27))/R29)*100,0)</f>
        <v>0</v>
      </c>
    </row>
    <row r="27" spans="2:24">
      <c r="B27" s="39" t="s">
        <v>209</v>
      </c>
      <c r="C27" s="64">
        <f>F18-C18</f>
        <v>10000</v>
      </c>
      <c r="E27" s="30" t="s">
        <v>210</v>
      </c>
      <c r="F27" s="36">
        <f>(F20-C20)+(F22-C22)</f>
        <v>2300</v>
      </c>
      <c r="N27" s="35" t="s">
        <v>211</v>
      </c>
      <c r="O27" s="64">
        <f>R18-O18</f>
        <v>0</v>
      </c>
      <c r="Q27" s="30" t="s">
        <v>212</v>
      </c>
      <c r="R27" s="36">
        <f>(R20-O20)+(R22-O22)</f>
        <v>0</v>
      </c>
    </row>
    <row r="28" spans="2:24">
      <c r="B28" s="39" t="s">
        <v>213</v>
      </c>
      <c r="C28" s="51">
        <f>L18</f>
        <v>46500000</v>
      </c>
      <c r="E28" s="30" t="s">
        <v>214</v>
      </c>
      <c r="F28" s="38">
        <f>L20+L22</f>
        <v>44620000</v>
      </c>
      <c r="N28" s="35" t="s">
        <v>215</v>
      </c>
      <c r="O28" s="37">
        <f>X18-L18</f>
        <v>0</v>
      </c>
      <c r="Q28" s="30" t="s">
        <v>216</v>
      </c>
      <c r="R28" s="38">
        <f>(X20-L20)+(X22-L22)</f>
        <v>0</v>
      </c>
    </row>
    <row r="29" spans="2:24">
      <c r="B29" s="39" t="s">
        <v>217</v>
      </c>
      <c r="C29" s="36">
        <f>IF(B5="Praha",0,IF(B5="ŘSD",3402,4650))</f>
        <v>4650</v>
      </c>
      <c r="E29" s="30" t="s">
        <v>218</v>
      </c>
      <c r="F29" s="36">
        <f>IF(B5="Praha",45000,19400)</f>
        <v>19400</v>
      </c>
      <c r="N29" s="35" t="s">
        <v>217</v>
      </c>
      <c r="O29" s="36">
        <f>IF(B5="Praha",0,IF(B5="ŘSD",3402,4650))</f>
        <v>4650</v>
      </c>
      <c r="Q29" s="30" t="s">
        <v>218</v>
      </c>
      <c r="R29" s="37">
        <f>IF(B5="Praha",45000,19400)</f>
        <v>19400</v>
      </c>
    </row>
    <row r="30" spans="2:24" ht="30">
      <c r="B30" s="39" t="s">
        <v>67</v>
      </c>
      <c r="C30" s="36">
        <f>IFERROR((C28/C27),0)</f>
        <v>4650</v>
      </c>
      <c r="E30" s="34" t="s">
        <v>70</v>
      </c>
      <c r="F30" s="36">
        <f>IFERROR((F28/F27),0)</f>
        <v>19400</v>
      </c>
      <c r="N30" s="39" t="s">
        <v>91</v>
      </c>
      <c r="O30" s="36">
        <f>IFERROR((O28/O27),0)</f>
        <v>0</v>
      </c>
      <c r="Q30" s="34" t="s">
        <v>70</v>
      </c>
      <c r="R30" s="36">
        <f>IFERROR((R28/R27),0)</f>
        <v>0</v>
      </c>
    </row>
    <row r="31" spans="2:24">
      <c r="B31" s="1"/>
    </row>
    <row r="32" spans="2:24">
      <c r="B32" s="5"/>
      <c r="C32" s="7"/>
      <c r="N32" s="5"/>
      <c r="O32" s="7"/>
    </row>
    <row r="33" spans="2:15">
      <c r="B33" s="5"/>
      <c r="C33" s="8"/>
      <c r="N33" s="5"/>
      <c r="O33" s="8"/>
    </row>
    <row r="34" spans="2:15">
      <c r="B34" s="6"/>
      <c r="C34" s="26"/>
      <c r="N34" s="6"/>
      <c r="O34" s="27"/>
    </row>
    <row r="35" spans="2:15">
      <c r="B35" s="6"/>
      <c r="C35" s="8"/>
      <c r="N35" s="6"/>
      <c r="O35" s="8"/>
    </row>
    <row r="36" spans="2:15">
      <c r="B36" s="5"/>
      <c r="C36" s="4"/>
      <c r="N36" s="5"/>
      <c r="O36" s="4"/>
    </row>
  </sheetData>
  <mergeCells count="79">
    <mergeCell ref="H26:L26"/>
    <mergeCell ref="T22:T23"/>
    <mergeCell ref="U22:U23"/>
    <mergeCell ref="X22:X23"/>
    <mergeCell ref="B25:F25"/>
    <mergeCell ref="H25:L25"/>
    <mergeCell ref="N25:R25"/>
    <mergeCell ref="X20:X21"/>
    <mergeCell ref="B22:B23"/>
    <mergeCell ref="C22:C23"/>
    <mergeCell ref="F22:F23"/>
    <mergeCell ref="H22:H23"/>
    <mergeCell ref="I22:I23"/>
    <mergeCell ref="L22:L23"/>
    <mergeCell ref="N22:N23"/>
    <mergeCell ref="O22:O23"/>
    <mergeCell ref="R22:R23"/>
    <mergeCell ref="L20:L21"/>
    <mergeCell ref="N20:N21"/>
    <mergeCell ref="O20:O21"/>
    <mergeCell ref="R20:R21"/>
    <mergeCell ref="T20:T21"/>
    <mergeCell ref="U20:U21"/>
    <mergeCell ref="B20:B21"/>
    <mergeCell ref="C20:C21"/>
    <mergeCell ref="F20:F21"/>
    <mergeCell ref="H20:H21"/>
    <mergeCell ref="I20:I21"/>
    <mergeCell ref="T14:T15"/>
    <mergeCell ref="U14:U15"/>
    <mergeCell ref="X14:X15"/>
    <mergeCell ref="B18:B19"/>
    <mergeCell ref="C18:C19"/>
    <mergeCell ref="F18:F19"/>
    <mergeCell ref="H18:H19"/>
    <mergeCell ref="I18:I19"/>
    <mergeCell ref="L18:L19"/>
    <mergeCell ref="N18:N19"/>
    <mergeCell ref="O18:O19"/>
    <mergeCell ref="R18:R19"/>
    <mergeCell ref="T18:T19"/>
    <mergeCell ref="U18:U19"/>
    <mergeCell ref="X18:X19"/>
    <mergeCell ref="X12:X13"/>
    <mergeCell ref="B14:B15"/>
    <mergeCell ref="C14:C15"/>
    <mergeCell ref="F14:F15"/>
    <mergeCell ref="H14:H15"/>
    <mergeCell ref="I14:I15"/>
    <mergeCell ref="L14:L15"/>
    <mergeCell ref="N14:N15"/>
    <mergeCell ref="O14:O15"/>
    <mergeCell ref="R14:R15"/>
    <mergeCell ref="L12:L13"/>
    <mergeCell ref="N12:N13"/>
    <mergeCell ref="O12:O13"/>
    <mergeCell ref="R12:R13"/>
    <mergeCell ref="T12:T13"/>
    <mergeCell ref="U12:U13"/>
    <mergeCell ref="B12:B13"/>
    <mergeCell ref="C12:C13"/>
    <mergeCell ref="F12:F13"/>
    <mergeCell ref="H12:H13"/>
    <mergeCell ref="I12:I13"/>
    <mergeCell ref="B2:P2"/>
    <mergeCell ref="B7:L7"/>
    <mergeCell ref="N7:X7"/>
    <mergeCell ref="B10:B11"/>
    <mergeCell ref="C10:C11"/>
    <mergeCell ref="F10:F11"/>
    <mergeCell ref="H10:H11"/>
    <mergeCell ref="I10:I11"/>
    <mergeCell ref="L10:L11"/>
    <mergeCell ref="N10:N11"/>
    <mergeCell ref="O10:O11"/>
    <mergeCell ref="R10:R11"/>
    <mergeCell ref="T10:T11"/>
    <mergeCell ref="U10:U11"/>
    <mergeCell ref="X10:X11"/>
  </mergeCells>
  <conditionalFormatting sqref="C30">
    <cfRule type="cellIs" dxfId="27" priority="2" operator="greaterThan">
      <formula>$C$29</formula>
    </cfRule>
  </conditionalFormatting>
  <conditionalFormatting sqref="D5:F6">
    <cfRule type="containsText" dxfId="26" priority="4" operator="containsText" text="NEPRAVDA">
      <formula>NOT(ISERROR(SEARCH("NEPRAVDA",D5)))</formula>
    </cfRule>
  </conditionalFormatting>
  <conditionalFormatting sqref="F30">
    <cfRule type="cellIs" dxfId="25" priority="1" operator="greaterThan">
      <formula>$F$29</formula>
    </cfRule>
  </conditionalFormatting>
  <conditionalFormatting sqref="H26:L26">
    <cfRule type="containsText" dxfId="24" priority="3" operator="containsText" text="NEPRAVDA">
      <formula>NOT(ISERROR(SEARCH("NEPRAVDA",H26)))</formula>
    </cfRule>
  </conditionalFormatting>
  <pageMargins left="0.7" right="0.7" top="0.78740157499999996" bottom="0.78740157499999996" header="0.3" footer="0.3"/>
  <pageSetup paperSize="9" orientation="portrait" r:id="rId1"/>
  <headerFooter>
    <oddHeader>&amp;R&amp;"Calibri"&amp;10&amp;K000000 PRO VNITŘNÍ POTŘEBU          &amp;1#_x000D_</oddHeader>
  </headerFooter>
  <ignoredErrors>
    <ignoredError sqref="C26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14B655-791B-4B76-9C81-382C57A63BBC}">
          <x14:formula1>
            <xm:f>zdroj!$B$4:$B$11</xm:f>
          </x14:formula1>
          <xm:sqref>B5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F05AD-CE8A-476F-9E7A-1E159F17DA2D}">
  <dimension ref="B2:X36"/>
  <sheetViews>
    <sheetView zoomScale="70" zoomScaleNormal="70" workbookViewId="0">
      <selection activeCell="U27" sqref="U27"/>
    </sheetView>
  </sheetViews>
  <sheetFormatPr defaultRowHeight="15"/>
  <cols>
    <col min="1" max="1" width="3.85546875" customWidth="1"/>
    <col min="2" max="2" width="20.140625" customWidth="1"/>
    <col min="3" max="3" width="16" customWidth="1"/>
    <col min="4" max="4" width="19.28515625" customWidth="1"/>
    <col min="5" max="5" width="14.5703125" customWidth="1"/>
    <col min="6" max="6" width="18.28515625" customWidth="1"/>
    <col min="7" max="7" width="4.140625" customWidth="1"/>
    <col min="8" max="8" width="13.5703125" customWidth="1"/>
    <col min="9" max="9" width="21" customWidth="1"/>
    <col min="10" max="10" width="20.140625" customWidth="1"/>
    <col min="11" max="11" width="21.140625" customWidth="1"/>
    <col min="12" max="12" width="19" customWidth="1"/>
    <col min="13" max="13" width="4.140625" customWidth="1"/>
    <col min="14" max="14" width="20.7109375" customWidth="1"/>
    <col min="15" max="15" width="15.7109375" customWidth="1"/>
    <col min="16" max="16" width="23.85546875" customWidth="1"/>
    <col min="17" max="17" width="14.7109375" customWidth="1"/>
    <col min="18" max="18" width="19.85546875" customWidth="1"/>
    <col min="19" max="19" width="4.5703125" customWidth="1"/>
    <col min="20" max="20" width="14.140625" customWidth="1"/>
    <col min="21" max="21" width="18.140625" customWidth="1"/>
    <col min="22" max="22" width="19.28515625" customWidth="1"/>
    <col min="23" max="23" width="15.28515625" bestFit="1" customWidth="1"/>
    <col min="24" max="24" width="24.28515625" customWidth="1"/>
  </cols>
  <sheetData>
    <row r="2" spans="2:24" ht="27.75" customHeight="1">
      <c r="B2" s="225" t="s">
        <v>123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</row>
    <row r="4" spans="2:24" ht="76.5" customHeight="1">
      <c r="B4" s="31" t="s">
        <v>21</v>
      </c>
      <c r="D4" s="57" t="s">
        <v>26</v>
      </c>
      <c r="E4" s="1"/>
      <c r="F4" s="57" t="s">
        <v>30</v>
      </c>
      <c r="H4" s="1"/>
      <c r="I4" s="32" t="s">
        <v>251</v>
      </c>
      <c r="J4" s="1"/>
      <c r="K4" s="40" t="s">
        <v>252</v>
      </c>
      <c r="N4" s="40" t="s">
        <v>253</v>
      </c>
      <c r="P4" s="40" t="s">
        <v>254</v>
      </c>
      <c r="R4" s="1"/>
    </row>
    <row r="5" spans="2:24" ht="18.75">
      <c r="B5" s="56" t="s">
        <v>265</v>
      </c>
      <c r="D5" s="30" t="b">
        <f>_xlfn.IFS(B5="do 10",D18+D19&gt;=0,B5="10-20",D18+D19&gt;=0,B5="20-30",D18+D19&gt;=10000,B5="30-40",D18+D19&gt;=10100,B5="nad 40",D18+D19&gt;=15000,B5="Praha",D18+D19&gt;=49000,B5="ŘSD",D18+D19&gt;=10000,B5="SŽ",D18+D19&gt;=1300)</f>
        <v>1</v>
      </c>
      <c r="F5" s="30" t="b">
        <f>_xlfn.IFS(B5="do 10",D20+D21+D22+D23&gt;=1500,B5="10-20",D20+D21+D22+D23&gt;=1000,B5="20-30",D20+D21+D22+D23&gt;=1000,B5="30-40",D20+D21+D22+D23&gt;=500,B5="nad 40",D20+D21+D22+D23&gt;=500,B5="Praha",D20+D21+D22+D23&gt;=19700,B5="ŘSD",D20+D21+D22+D23&gt;=8000,B5="SŽ",D20+D21+D22+D23&gt;=15500)</f>
        <v>1</v>
      </c>
      <c r="I5" s="33">
        <f>IF(C26&gt;0,ROUND(C26,0),0)</f>
        <v>0</v>
      </c>
      <c r="K5" s="33">
        <f>IF(F26&gt;0,ROUND(F26,0),0)</f>
        <v>0</v>
      </c>
      <c r="N5" s="33">
        <f>IF(O26&gt;0,ROUND(O26,0),0)</f>
        <v>0</v>
      </c>
      <c r="P5" s="33">
        <f>IF(R26&gt;0,ROUND(R26,0),0)</f>
        <v>0</v>
      </c>
      <c r="R5" s="25"/>
    </row>
    <row r="6" spans="2:24" ht="18.75">
      <c r="R6" s="25"/>
    </row>
    <row r="7" spans="2:24" ht="31.5" customHeight="1">
      <c r="B7" s="226" t="s">
        <v>129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N7" s="227" t="s">
        <v>130</v>
      </c>
      <c r="O7" s="227"/>
      <c r="P7" s="227"/>
      <c r="Q7" s="227"/>
      <c r="R7" s="227"/>
      <c r="S7" s="227"/>
      <c r="T7" s="227"/>
      <c r="U7" s="227"/>
      <c r="V7" s="227"/>
      <c r="W7" s="227"/>
      <c r="X7" s="227"/>
    </row>
    <row r="8" spans="2:24" ht="11.2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69.75" customHeight="1">
      <c r="B9" s="63" t="s">
        <v>131</v>
      </c>
      <c r="C9" s="62" t="s">
        <v>46</v>
      </c>
      <c r="D9" s="62" t="s">
        <v>132</v>
      </c>
      <c r="E9" s="62" t="s">
        <v>133</v>
      </c>
      <c r="F9" s="62" t="s">
        <v>54</v>
      </c>
      <c r="G9" s="2"/>
      <c r="H9" s="63" t="s">
        <v>134</v>
      </c>
      <c r="I9" s="63" t="s">
        <v>61</v>
      </c>
      <c r="J9" s="63" t="s">
        <v>255</v>
      </c>
      <c r="K9" s="63" t="s">
        <v>136</v>
      </c>
      <c r="L9" s="63" t="s">
        <v>256</v>
      </c>
      <c r="M9" s="2"/>
      <c r="N9" s="63" t="s">
        <v>131</v>
      </c>
      <c r="O9" s="62" t="s">
        <v>137</v>
      </c>
      <c r="P9" s="62" t="s">
        <v>78</v>
      </c>
      <c r="Q9" s="62" t="s">
        <v>133</v>
      </c>
      <c r="R9" s="62" t="s">
        <v>81</v>
      </c>
      <c r="T9" s="60" t="s">
        <v>134</v>
      </c>
      <c r="U9" s="60" t="s">
        <v>87</v>
      </c>
      <c r="V9" s="60" t="s">
        <v>257</v>
      </c>
      <c r="W9" s="60" t="s">
        <v>136</v>
      </c>
      <c r="X9" s="60" t="s">
        <v>258</v>
      </c>
    </row>
    <row r="10" spans="2:24" ht="18" customHeight="1">
      <c r="B10" s="223" t="s">
        <v>140</v>
      </c>
      <c r="C10" s="224" t="s">
        <v>259</v>
      </c>
      <c r="D10" s="63" t="s">
        <v>142</v>
      </c>
      <c r="E10" s="62" t="s">
        <v>143</v>
      </c>
      <c r="F10" s="224" t="s">
        <v>144</v>
      </c>
      <c r="G10" s="3"/>
      <c r="H10" s="224" t="s">
        <v>145</v>
      </c>
      <c r="I10" s="224" t="s">
        <v>146</v>
      </c>
      <c r="J10" s="63" t="s">
        <v>147</v>
      </c>
      <c r="K10" s="63" t="s">
        <v>148</v>
      </c>
      <c r="L10" s="224" t="s">
        <v>149</v>
      </c>
      <c r="M10" s="3"/>
      <c r="N10" s="223" t="s">
        <v>140</v>
      </c>
      <c r="O10" s="224" t="s">
        <v>150</v>
      </c>
      <c r="P10" s="63" t="s">
        <v>151</v>
      </c>
      <c r="Q10" s="62" t="s">
        <v>143</v>
      </c>
      <c r="R10" s="224" t="s">
        <v>152</v>
      </c>
      <c r="T10" s="221" t="s">
        <v>145</v>
      </c>
      <c r="U10" s="222" t="s">
        <v>153</v>
      </c>
      <c r="V10" s="61" t="s">
        <v>154</v>
      </c>
      <c r="W10" s="61" t="s">
        <v>148</v>
      </c>
      <c r="X10" s="222" t="s">
        <v>155</v>
      </c>
    </row>
    <row r="11" spans="2:24" ht="18.75" customHeight="1">
      <c r="B11" s="223"/>
      <c r="C11" s="224"/>
      <c r="D11" s="63" t="s">
        <v>156</v>
      </c>
      <c r="E11" s="62" t="s">
        <v>157</v>
      </c>
      <c r="F11" s="224"/>
      <c r="G11" s="3"/>
      <c r="H11" s="224"/>
      <c r="I11" s="224"/>
      <c r="J11" s="63" t="s">
        <v>158</v>
      </c>
      <c r="K11" s="63" t="s">
        <v>159</v>
      </c>
      <c r="L11" s="224"/>
      <c r="M11" s="3"/>
      <c r="N11" s="223"/>
      <c r="O11" s="224"/>
      <c r="P11" s="63" t="s">
        <v>160</v>
      </c>
      <c r="Q11" s="62" t="s">
        <v>157</v>
      </c>
      <c r="R11" s="224"/>
      <c r="T11" s="221"/>
      <c r="U11" s="222"/>
      <c r="V11" s="61" t="s">
        <v>161</v>
      </c>
      <c r="W11" s="61" t="s">
        <v>159</v>
      </c>
      <c r="X11" s="222"/>
    </row>
    <row r="12" spans="2:24">
      <c r="B12" s="223" t="s">
        <v>162</v>
      </c>
      <c r="C12" s="224" t="s">
        <v>260</v>
      </c>
      <c r="D12" s="63" t="s">
        <v>164</v>
      </c>
      <c r="E12" s="62" t="s">
        <v>143</v>
      </c>
      <c r="F12" s="224" t="s">
        <v>165</v>
      </c>
      <c r="G12" s="3"/>
      <c r="H12" s="224" t="s">
        <v>166</v>
      </c>
      <c r="I12" s="224" t="s">
        <v>167</v>
      </c>
      <c r="J12" s="63" t="s">
        <v>168</v>
      </c>
      <c r="K12" s="63" t="s">
        <v>148</v>
      </c>
      <c r="L12" s="224" t="s">
        <v>169</v>
      </c>
      <c r="M12" s="3"/>
      <c r="N12" s="223" t="s">
        <v>162</v>
      </c>
      <c r="O12" s="224" t="s">
        <v>170</v>
      </c>
      <c r="P12" s="63" t="s">
        <v>171</v>
      </c>
      <c r="Q12" s="62" t="s">
        <v>143</v>
      </c>
      <c r="R12" s="224" t="s">
        <v>172</v>
      </c>
      <c r="T12" s="221" t="s">
        <v>166</v>
      </c>
      <c r="U12" s="222" t="s">
        <v>173</v>
      </c>
      <c r="V12" s="61" t="s">
        <v>174</v>
      </c>
      <c r="W12" s="61" t="s">
        <v>148</v>
      </c>
      <c r="X12" s="222" t="s">
        <v>175</v>
      </c>
    </row>
    <row r="13" spans="2:24" ht="17.25" customHeight="1">
      <c r="B13" s="223"/>
      <c r="C13" s="224"/>
      <c r="D13" s="63" t="s">
        <v>176</v>
      </c>
      <c r="E13" s="62" t="s">
        <v>157</v>
      </c>
      <c r="F13" s="224"/>
      <c r="G13" s="3"/>
      <c r="H13" s="224"/>
      <c r="I13" s="224"/>
      <c r="J13" s="63" t="s">
        <v>177</v>
      </c>
      <c r="K13" s="63" t="s">
        <v>159</v>
      </c>
      <c r="L13" s="224"/>
      <c r="M13" s="3"/>
      <c r="N13" s="223"/>
      <c r="O13" s="224"/>
      <c r="P13" s="63" t="s">
        <v>178</v>
      </c>
      <c r="Q13" s="62" t="s">
        <v>157</v>
      </c>
      <c r="R13" s="224"/>
      <c r="T13" s="221"/>
      <c r="U13" s="222"/>
      <c r="V13" s="61" t="s">
        <v>179</v>
      </c>
      <c r="W13" s="61" t="s">
        <v>159</v>
      </c>
      <c r="X13" s="222"/>
    </row>
    <row r="14" spans="2:24">
      <c r="B14" s="223" t="s">
        <v>180</v>
      </c>
      <c r="C14" s="224" t="s">
        <v>261</v>
      </c>
      <c r="D14" s="63" t="s">
        <v>182</v>
      </c>
      <c r="E14" s="62" t="s">
        <v>143</v>
      </c>
      <c r="F14" s="224" t="s">
        <v>183</v>
      </c>
      <c r="G14" s="3"/>
      <c r="H14" s="224" t="s">
        <v>184</v>
      </c>
      <c r="I14" s="224" t="s">
        <v>185</v>
      </c>
      <c r="J14" s="63" t="s">
        <v>186</v>
      </c>
      <c r="K14" s="63" t="s">
        <v>148</v>
      </c>
      <c r="L14" s="224" t="s">
        <v>187</v>
      </c>
      <c r="M14" s="3"/>
      <c r="N14" s="223" t="s">
        <v>180</v>
      </c>
      <c r="O14" s="224" t="s">
        <v>188</v>
      </c>
      <c r="P14" s="63" t="s">
        <v>189</v>
      </c>
      <c r="Q14" s="62" t="s">
        <v>143</v>
      </c>
      <c r="R14" s="224" t="s">
        <v>190</v>
      </c>
      <c r="T14" s="221" t="s">
        <v>184</v>
      </c>
      <c r="U14" s="222" t="s">
        <v>191</v>
      </c>
      <c r="V14" s="61" t="s">
        <v>192</v>
      </c>
      <c r="W14" s="61" t="s">
        <v>148</v>
      </c>
      <c r="X14" s="222" t="s">
        <v>193</v>
      </c>
    </row>
    <row r="15" spans="2:24" ht="18" customHeight="1">
      <c r="B15" s="223"/>
      <c r="C15" s="224"/>
      <c r="D15" s="63" t="s">
        <v>194</v>
      </c>
      <c r="E15" s="62" t="s">
        <v>157</v>
      </c>
      <c r="F15" s="224"/>
      <c r="G15" s="3"/>
      <c r="H15" s="224"/>
      <c r="I15" s="224"/>
      <c r="J15" s="63" t="s">
        <v>195</v>
      </c>
      <c r="K15" s="63" t="s">
        <v>159</v>
      </c>
      <c r="L15" s="224"/>
      <c r="M15" s="3"/>
      <c r="N15" s="223"/>
      <c r="O15" s="224"/>
      <c r="P15" s="63" t="s">
        <v>196</v>
      </c>
      <c r="Q15" s="62" t="s">
        <v>157</v>
      </c>
      <c r="R15" s="224"/>
      <c r="T15" s="221"/>
      <c r="U15" s="222"/>
      <c r="V15" s="61" t="s">
        <v>197</v>
      </c>
      <c r="W15" s="61" t="s">
        <v>159</v>
      </c>
      <c r="X15" s="222"/>
    </row>
    <row r="16" spans="2:24" ht="15.75" thickBot="1"/>
    <row r="17" spans="2:24" ht="75">
      <c r="B17" s="44" t="s">
        <v>131</v>
      </c>
      <c r="C17" s="45" t="s">
        <v>46</v>
      </c>
      <c r="D17" s="45" t="s">
        <v>50</v>
      </c>
      <c r="E17" s="45" t="s">
        <v>133</v>
      </c>
      <c r="F17" s="46" t="s">
        <v>54</v>
      </c>
      <c r="G17" s="2"/>
      <c r="H17" s="44" t="s">
        <v>134</v>
      </c>
      <c r="I17" s="47" t="s">
        <v>61</v>
      </c>
      <c r="J17" s="47" t="s">
        <v>255</v>
      </c>
      <c r="K17" s="47" t="s">
        <v>136</v>
      </c>
      <c r="L17" s="48" t="s">
        <v>256</v>
      </c>
      <c r="M17" s="2"/>
      <c r="N17" s="44" t="s">
        <v>131</v>
      </c>
      <c r="O17" s="45" t="s">
        <v>137</v>
      </c>
      <c r="P17" s="45" t="s">
        <v>78</v>
      </c>
      <c r="Q17" s="45" t="s">
        <v>133</v>
      </c>
      <c r="R17" s="46" t="s">
        <v>81</v>
      </c>
      <c r="T17" s="49" t="s">
        <v>134</v>
      </c>
      <c r="U17" s="50" t="s">
        <v>87</v>
      </c>
      <c r="V17" s="50" t="s">
        <v>257</v>
      </c>
      <c r="W17" s="50" t="s">
        <v>136</v>
      </c>
      <c r="X17" s="29" t="s">
        <v>258</v>
      </c>
    </row>
    <row r="18" spans="2:24" ht="20.25" customHeight="1">
      <c r="B18" s="216" t="s">
        <v>199</v>
      </c>
      <c r="C18" s="217">
        <f>'výstupy z předešlých projektů'!E13</f>
        <v>44645</v>
      </c>
      <c r="D18" s="42"/>
      <c r="E18" s="43" t="s">
        <v>143</v>
      </c>
      <c r="F18" s="218">
        <f>C18+D18+D19</f>
        <v>54645</v>
      </c>
      <c r="G18" s="3"/>
      <c r="H18" s="219" t="s">
        <v>145</v>
      </c>
      <c r="I18" s="220"/>
      <c r="J18" s="65"/>
      <c r="K18" s="41" t="s">
        <v>148</v>
      </c>
      <c r="L18" s="210">
        <f>J18+J19</f>
        <v>46500000</v>
      </c>
      <c r="M18" s="3"/>
      <c r="N18" s="216" t="s">
        <v>199</v>
      </c>
      <c r="O18" s="217">
        <f>F18</f>
        <v>54645</v>
      </c>
      <c r="P18" s="42"/>
      <c r="Q18" s="43" t="s">
        <v>143</v>
      </c>
      <c r="R18" s="218">
        <f>O18+P18+P19</f>
        <v>54645</v>
      </c>
      <c r="T18" s="208" t="s">
        <v>145</v>
      </c>
      <c r="U18" s="209"/>
      <c r="V18" s="59"/>
      <c r="W18" s="58" t="s">
        <v>148</v>
      </c>
      <c r="X18" s="210">
        <f>L18+V18+V19</f>
        <v>46500000</v>
      </c>
    </row>
    <row r="19" spans="2:24" ht="24.75" customHeight="1">
      <c r="B19" s="216"/>
      <c r="C19" s="217"/>
      <c r="D19" s="42">
        <v>10000</v>
      </c>
      <c r="E19" s="43" t="s">
        <v>157</v>
      </c>
      <c r="F19" s="218"/>
      <c r="G19" s="3"/>
      <c r="H19" s="219"/>
      <c r="I19" s="220"/>
      <c r="J19" s="65">
        <v>46500000</v>
      </c>
      <c r="K19" s="41" t="s">
        <v>159</v>
      </c>
      <c r="L19" s="210"/>
      <c r="M19" s="3"/>
      <c r="N19" s="216"/>
      <c r="O19" s="217"/>
      <c r="P19" s="42"/>
      <c r="Q19" s="43" t="s">
        <v>157</v>
      </c>
      <c r="R19" s="218"/>
      <c r="T19" s="208"/>
      <c r="U19" s="209"/>
      <c r="V19" s="59"/>
      <c r="W19" s="58" t="s">
        <v>159</v>
      </c>
      <c r="X19" s="210"/>
    </row>
    <row r="20" spans="2:24" ht="28.5" customHeight="1">
      <c r="B20" s="216" t="s">
        <v>200</v>
      </c>
      <c r="C20" s="217">
        <f>'výstupy z předešlých projektů'!E15</f>
        <v>495</v>
      </c>
      <c r="D20" s="42"/>
      <c r="E20" s="43" t="s">
        <v>143</v>
      </c>
      <c r="F20" s="218">
        <f t="shared" ref="F20" si="0">C20+D20+D21</f>
        <v>2795</v>
      </c>
      <c r="G20" s="3"/>
      <c r="H20" s="219" t="s">
        <v>166</v>
      </c>
      <c r="I20" s="220"/>
      <c r="J20" s="65"/>
      <c r="K20" s="41" t="s">
        <v>148</v>
      </c>
      <c r="L20" s="210">
        <f t="shared" ref="L20" si="1">J20+J21</f>
        <v>44620000</v>
      </c>
      <c r="M20" s="3"/>
      <c r="N20" s="216" t="s">
        <v>200</v>
      </c>
      <c r="O20" s="217">
        <f>F20</f>
        <v>2795</v>
      </c>
      <c r="P20" s="42"/>
      <c r="Q20" s="43" t="s">
        <v>143</v>
      </c>
      <c r="R20" s="218">
        <f t="shared" ref="R20" si="2">O20+P20+P21</f>
        <v>2795</v>
      </c>
      <c r="T20" s="208" t="s">
        <v>166</v>
      </c>
      <c r="U20" s="209"/>
      <c r="V20" s="59"/>
      <c r="W20" s="58" t="s">
        <v>148</v>
      </c>
      <c r="X20" s="210">
        <f>L20+V20+V21</f>
        <v>44620000</v>
      </c>
    </row>
    <row r="21" spans="2:24" ht="25.5" customHeight="1">
      <c r="B21" s="216"/>
      <c r="C21" s="217"/>
      <c r="D21" s="42">
        <v>2300</v>
      </c>
      <c r="E21" s="43" t="s">
        <v>157</v>
      </c>
      <c r="F21" s="218"/>
      <c r="G21" s="3"/>
      <c r="H21" s="219"/>
      <c r="I21" s="220"/>
      <c r="J21" s="65">
        <v>44620000</v>
      </c>
      <c r="K21" s="41" t="s">
        <v>159</v>
      </c>
      <c r="L21" s="210"/>
      <c r="M21" s="3"/>
      <c r="N21" s="216"/>
      <c r="O21" s="217"/>
      <c r="P21" s="42"/>
      <c r="Q21" s="43" t="s">
        <v>157</v>
      </c>
      <c r="R21" s="218"/>
      <c r="T21" s="208"/>
      <c r="U21" s="209"/>
      <c r="V21" s="59"/>
      <c r="W21" s="58" t="s">
        <v>159</v>
      </c>
      <c r="X21" s="210"/>
    </row>
    <row r="22" spans="2:24" ht="23.25" customHeight="1">
      <c r="B22" s="216" t="s">
        <v>201</v>
      </c>
      <c r="C22" s="217">
        <f>'výstupy z předešlých projektů'!E17</f>
        <v>5456</v>
      </c>
      <c r="D22" s="42"/>
      <c r="E22" s="43" t="s">
        <v>143</v>
      </c>
      <c r="F22" s="218">
        <f t="shared" ref="F22" si="3">C22+D22+D23</f>
        <v>5456</v>
      </c>
      <c r="G22" s="3"/>
      <c r="H22" s="219" t="s">
        <v>184</v>
      </c>
      <c r="I22" s="220"/>
      <c r="J22" s="65"/>
      <c r="K22" s="41" t="s">
        <v>148</v>
      </c>
      <c r="L22" s="210">
        <f t="shared" ref="L22" si="4">J22+J23</f>
        <v>0</v>
      </c>
      <c r="M22" s="3"/>
      <c r="N22" s="216" t="s">
        <v>201</v>
      </c>
      <c r="O22" s="217">
        <f>F22</f>
        <v>5456</v>
      </c>
      <c r="P22" s="42"/>
      <c r="Q22" s="43" t="s">
        <v>143</v>
      </c>
      <c r="R22" s="218">
        <f t="shared" ref="R22" si="5">O22+P22+P23</f>
        <v>5456</v>
      </c>
      <c r="T22" s="208" t="s">
        <v>184</v>
      </c>
      <c r="U22" s="209"/>
      <c r="V22" s="59"/>
      <c r="W22" s="58" t="s">
        <v>148</v>
      </c>
      <c r="X22" s="210">
        <f>L22+V22+V23</f>
        <v>0</v>
      </c>
    </row>
    <row r="23" spans="2:24" ht="23.25" customHeight="1">
      <c r="B23" s="216"/>
      <c r="C23" s="217"/>
      <c r="D23" s="42"/>
      <c r="E23" s="43" t="s">
        <v>157</v>
      </c>
      <c r="F23" s="218"/>
      <c r="G23" s="3"/>
      <c r="H23" s="219"/>
      <c r="I23" s="220"/>
      <c r="J23" s="65"/>
      <c r="K23" s="41" t="s">
        <v>159</v>
      </c>
      <c r="L23" s="210"/>
      <c r="M23" s="3"/>
      <c r="N23" s="216"/>
      <c r="O23" s="217"/>
      <c r="P23" s="42"/>
      <c r="Q23" s="43" t="s">
        <v>157</v>
      </c>
      <c r="R23" s="218"/>
      <c r="T23" s="208"/>
      <c r="U23" s="209"/>
      <c r="V23" s="59"/>
      <c r="W23" s="58" t="s">
        <v>159</v>
      </c>
      <c r="X23" s="210"/>
    </row>
    <row r="25" spans="2:24">
      <c r="B25" s="211" t="s">
        <v>202</v>
      </c>
      <c r="C25" s="211"/>
      <c r="D25" s="211"/>
      <c r="E25" s="211"/>
      <c r="F25" s="211"/>
      <c r="H25" s="212" t="s">
        <v>203</v>
      </c>
      <c r="I25" s="213"/>
      <c r="J25" s="213"/>
      <c r="K25" s="213"/>
      <c r="L25" s="214"/>
      <c r="N25" s="215" t="s">
        <v>204</v>
      </c>
      <c r="O25" s="215"/>
      <c r="P25" s="215"/>
      <c r="Q25" s="215"/>
      <c r="R25" s="215"/>
    </row>
    <row r="26" spans="2:24" ht="90">
      <c r="B26" s="52" t="s">
        <v>205</v>
      </c>
      <c r="C26" s="53">
        <f>IF(OR(B5="do 10",B5="10-20"),O26,IFERROR(((C29-(C28/C27))/C29)*100,0))</f>
        <v>0</v>
      </c>
      <c r="E26" s="54" t="s">
        <v>206</v>
      </c>
      <c r="F26" s="53">
        <f>IFERROR(((F29-(F28/F27))/F29)*100,0)</f>
        <v>0</v>
      </c>
      <c r="H26" s="207" t="b">
        <f>_xlfn.IFS(B5="do 10",L18+L20+L22&lt;=87300000,B5="10-20",L18+L20+L22&lt;=67900000,B5="20-30",L18+L20+L22&lt;=91120000,B5="30-40",L18+L20+L22&lt;=81885000,B5="nad 40",L18+L20+L22&lt;=98850000,B5="Praha",L18+L20+L22&lt;=104209500,B5="ŘSD",L18+L20+L22&lt;=148720661,B5="SŽ",L18+L20+L22&lt;=146857107)</f>
        <v>1</v>
      </c>
      <c r="I26" s="207"/>
      <c r="J26" s="207"/>
      <c r="K26" s="207"/>
      <c r="L26" s="207"/>
      <c r="N26" s="55" t="s">
        <v>207</v>
      </c>
      <c r="O26" s="53">
        <f>IFERROR(((O29-(O28/O27))/O29)*100,0)</f>
        <v>0</v>
      </c>
      <c r="Q26" s="54" t="s">
        <v>208</v>
      </c>
      <c r="R26" s="53">
        <f>IFERROR(((R29-(R28/R27))/R29)*100,0)</f>
        <v>0</v>
      </c>
    </row>
    <row r="27" spans="2:24">
      <c r="B27" s="39" t="s">
        <v>209</v>
      </c>
      <c r="C27" s="64">
        <f>F18-C18</f>
        <v>10000</v>
      </c>
      <c r="E27" s="30" t="s">
        <v>210</v>
      </c>
      <c r="F27" s="36">
        <f>(F20-C20)+(F22-C22)</f>
        <v>2300</v>
      </c>
      <c r="N27" s="35" t="s">
        <v>211</v>
      </c>
      <c r="O27" s="64">
        <f>R18-O18</f>
        <v>0</v>
      </c>
      <c r="Q27" s="30" t="s">
        <v>212</v>
      </c>
      <c r="R27" s="36">
        <f>(R20-O20)+(R22-O22)</f>
        <v>0</v>
      </c>
    </row>
    <row r="28" spans="2:24">
      <c r="B28" s="39" t="s">
        <v>213</v>
      </c>
      <c r="C28" s="51">
        <f>L18</f>
        <v>46500000</v>
      </c>
      <c r="E28" s="30" t="s">
        <v>214</v>
      </c>
      <c r="F28" s="38">
        <f>L20+L22</f>
        <v>44620000</v>
      </c>
      <c r="N28" s="35" t="s">
        <v>215</v>
      </c>
      <c r="O28" s="37">
        <f>X18-L18</f>
        <v>0</v>
      </c>
      <c r="Q28" s="30" t="s">
        <v>216</v>
      </c>
      <c r="R28" s="38">
        <f>(X20-L20)+(X22-L22)</f>
        <v>0</v>
      </c>
    </row>
    <row r="29" spans="2:24">
      <c r="B29" s="39" t="s">
        <v>217</v>
      </c>
      <c r="C29" s="36">
        <f>IF(B5="Praha",0,IF(B5="ŘSD",3402,4650))</f>
        <v>4650</v>
      </c>
      <c r="E29" s="30" t="s">
        <v>218</v>
      </c>
      <c r="F29" s="36">
        <f>IF(B5="Praha",45000,19400)</f>
        <v>19400</v>
      </c>
      <c r="N29" s="35" t="s">
        <v>217</v>
      </c>
      <c r="O29" s="36">
        <f>IF(B5="Praha",0,IF(B5="ŘSD",3402,4650))</f>
        <v>4650</v>
      </c>
      <c r="Q29" s="30" t="s">
        <v>218</v>
      </c>
      <c r="R29" s="37">
        <f>IF(B5="Praha",45000,19400)</f>
        <v>19400</v>
      </c>
    </row>
    <row r="30" spans="2:24" ht="30">
      <c r="B30" s="39" t="s">
        <v>67</v>
      </c>
      <c r="C30" s="36">
        <f>IFERROR((C28/C27),0)</f>
        <v>4650</v>
      </c>
      <c r="E30" s="34" t="s">
        <v>70</v>
      </c>
      <c r="F30" s="36">
        <f>IFERROR((F28/F27),0)</f>
        <v>19400</v>
      </c>
      <c r="N30" s="39" t="s">
        <v>91</v>
      </c>
      <c r="O30" s="36">
        <f>IFERROR((O28/O27),0)</f>
        <v>0</v>
      </c>
      <c r="Q30" s="34" t="s">
        <v>70</v>
      </c>
      <c r="R30" s="36">
        <f>IFERROR((R28/R27),0)</f>
        <v>0</v>
      </c>
    </row>
    <row r="31" spans="2:24">
      <c r="B31" s="1"/>
    </row>
    <row r="32" spans="2:24">
      <c r="B32" s="5"/>
      <c r="C32" s="7"/>
      <c r="N32" s="5"/>
      <c r="O32" s="7"/>
    </row>
    <row r="33" spans="2:15">
      <c r="B33" s="5"/>
      <c r="C33" s="8"/>
      <c r="N33" s="5"/>
      <c r="O33" s="8"/>
    </row>
    <row r="34" spans="2:15">
      <c r="B34" s="6"/>
      <c r="C34" s="26"/>
      <c r="N34" s="6"/>
      <c r="O34" s="27"/>
    </row>
    <row r="35" spans="2:15">
      <c r="B35" s="6"/>
      <c r="C35" s="8"/>
      <c r="N35" s="6"/>
      <c r="O35" s="8"/>
    </row>
    <row r="36" spans="2:15">
      <c r="B36" s="5"/>
      <c r="C36" s="4"/>
      <c r="N36" s="5"/>
      <c r="O36" s="4"/>
    </row>
  </sheetData>
  <mergeCells count="79">
    <mergeCell ref="H26:L26"/>
    <mergeCell ref="T22:T23"/>
    <mergeCell ref="U22:U23"/>
    <mergeCell ref="X22:X23"/>
    <mergeCell ref="B25:F25"/>
    <mergeCell ref="H25:L25"/>
    <mergeCell ref="N25:R25"/>
    <mergeCell ref="X20:X21"/>
    <mergeCell ref="B22:B23"/>
    <mergeCell ref="C22:C23"/>
    <mergeCell ref="F22:F23"/>
    <mergeCell ref="H22:H23"/>
    <mergeCell ref="I22:I23"/>
    <mergeCell ref="L22:L23"/>
    <mergeCell ref="N22:N23"/>
    <mergeCell ref="O22:O23"/>
    <mergeCell ref="R22:R23"/>
    <mergeCell ref="L20:L21"/>
    <mergeCell ref="N20:N21"/>
    <mergeCell ref="O20:O21"/>
    <mergeCell ref="R20:R21"/>
    <mergeCell ref="T20:T21"/>
    <mergeCell ref="U20:U21"/>
    <mergeCell ref="B20:B21"/>
    <mergeCell ref="C20:C21"/>
    <mergeCell ref="F20:F21"/>
    <mergeCell ref="H20:H21"/>
    <mergeCell ref="I20:I21"/>
    <mergeCell ref="T14:T15"/>
    <mergeCell ref="U14:U15"/>
    <mergeCell ref="X14:X15"/>
    <mergeCell ref="B18:B19"/>
    <mergeCell ref="C18:C19"/>
    <mergeCell ref="F18:F19"/>
    <mergeCell ref="H18:H19"/>
    <mergeCell ref="I18:I19"/>
    <mergeCell ref="L18:L19"/>
    <mergeCell ref="N18:N19"/>
    <mergeCell ref="O18:O19"/>
    <mergeCell ref="R18:R19"/>
    <mergeCell ref="T18:T19"/>
    <mergeCell ref="U18:U19"/>
    <mergeCell ref="X18:X19"/>
    <mergeCell ref="X12:X13"/>
    <mergeCell ref="B14:B15"/>
    <mergeCell ref="C14:C15"/>
    <mergeCell ref="F14:F15"/>
    <mergeCell ref="H14:H15"/>
    <mergeCell ref="I14:I15"/>
    <mergeCell ref="L14:L15"/>
    <mergeCell ref="N14:N15"/>
    <mergeCell ref="O14:O15"/>
    <mergeCell ref="R14:R15"/>
    <mergeCell ref="L12:L13"/>
    <mergeCell ref="N12:N13"/>
    <mergeCell ref="O12:O13"/>
    <mergeCell ref="R12:R13"/>
    <mergeCell ref="T12:T13"/>
    <mergeCell ref="U12:U13"/>
    <mergeCell ref="B12:B13"/>
    <mergeCell ref="C12:C13"/>
    <mergeCell ref="F12:F13"/>
    <mergeCell ref="H12:H13"/>
    <mergeCell ref="I12:I13"/>
    <mergeCell ref="B2:P2"/>
    <mergeCell ref="B7:L7"/>
    <mergeCell ref="N7:X7"/>
    <mergeCell ref="B10:B11"/>
    <mergeCell ref="C10:C11"/>
    <mergeCell ref="F10:F11"/>
    <mergeCell ref="H10:H11"/>
    <mergeCell ref="I10:I11"/>
    <mergeCell ref="L10:L11"/>
    <mergeCell ref="N10:N11"/>
    <mergeCell ref="O10:O11"/>
    <mergeCell ref="R10:R11"/>
    <mergeCell ref="T10:T11"/>
    <mergeCell ref="U10:U11"/>
    <mergeCell ref="X10:X11"/>
  </mergeCells>
  <conditionalFormatting sqref="C30">
    <cfRule type="cellIs" dxfId="23" priority="2" operator="greaterThan">
      <formula>$C$29</formula>
    </cfRule>
  </conditionalFormatting>
  <conditionalFormatting sqref="D5:F6">
    <cfRule type="containsText" dxfId="22" priority="4" operator="containsText" text="NEPRAVDA">
      <formula>NOT(ISERROR(SEARCH("NEPRAVDA",D5)))</formula>
    </cfRule>
  </conditionalFormatting>
  <conditionalFormatting sqref="F30">
    <cfRule type="cellIs" dxfId="21" priority="1" operator="greaterThan">
      <formula>$F$29</formula>
    </cfRule>
  </conditionalFormatting>
  <conditionalFormatting sqref="H26:L26">
    <cfRule type="containsText" dxfId="20" priority="3" operator="containsText" text="NEPRAVDA">
      <formula>NOT(ISERROR(SEARCH("NEPRAVDA",H26)))</formula>
    </cfRule>
  </conditionalFormatting>
  <pageMargins left="0.7" right="0.7" top="0.78740157499999996" bottom="0.78740157499999996" header="0.3" footer="0.3"/>
  <pageSetup paperSize="9" orientation="portrait" r:id="rId1"/>
  <headerFooter>
    <oddHeader>&amp;R&amp;"Calibri"&amp;10&amp;K000000 PRO VNITŘNÍ POTŘEBU          &amp;1#_x000D_</oddHeader>
  </headerFooter>
  <ignoredErrors>
    <ignoredError sqref="C26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2B1BF8-7F12-43A7-867A-5A51736D4B41}">
          <x14:formula1>
            <xm:f>zdroj!$B$4:$B$11</xm:f>
          </x14:formula1>
          <xm:sqref>B5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1C2DF-9984-4F41-B415-DAAED0B6201A}">
  <dimension ref="B2:X36"/>
  <sheetViews>
    <sheetView topLeftCell="B1" zoomScale="70" zoomScaleNormal="70" workbookViewId="0">
      <selection activeCell="U27" sqref="U27"/>
    </sheetView>
  </sheetViews>
  <sheetFormatPr defaultRowHeight="15"/>
  <cols>
    <col min="1" max="1" width="3.85546875" customWidth="1"/>
    <col min="2" max="2" width="20.140625" customWidth="1"/>
    <col min="3" max="3" width="16" customWidth="1"/>
    <col min="4" max="4" width="19.28515625" customWidth="1"/>
    <col min="5" max="5" width="14.5703125" customWidth="1"/>
    <col min="6" max="6" width="18.28515625" customWidth="1"/>
    <col min="7" max="7" width="4.140625" customWidth="1"/>
    <col min="8" max="8" width="13.5703125" customWidth="1"/>
    <col min="9" max="9" width="21" customWidth="1"/>
    <col min="10" max="10" width="20.140625" customWidth="1"/>
    <col min="11" max="11" width="21.140625" customWidth="1"/>
    <col min="12" max="12" width="19" customWidth="1"/>
    <col min="13" max="13" width="4.140625" customWidth="1"/>
    <col min="14" max="14" width="20.7109375" customWidth="1"/>
    <col min="15" max="15" width="15.7109375" customWidth="1"/>
    <col min="16" max="16" width="23.85546875" customWidth="1"/>
    <col min="17" max="17" width="14.7109375" customWidth="1"/>
    <col min="18" max="18" width="19.85546875" customWidth="1"/>
    <col min="19" max="19" width="4.5703125" customWidth="1"/>
    <col min="20" max="20" width="14.140625" customWidth="1"/>
    <col min="21" max="21" width="18.140625" customWidth="1"/>
    <col min="22" max="22" width="19.28515625" customWidth="1"/>
    <col min="23" max="23" width="15.28515625" bestFit="1" customWidth="1"/>
    <col min="24" max="24" width="24.28515625" customWidth="1"/>
  </cols>
  <sheetData>
    <row r="2" spans="2:24" ht="27.75" customHeight="1">
      <c r="B2" s="225" t="s">
        <v>123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</row>
    <row r="4" spans="2:24" ht="76.5" customHeight="1">
      <c r="B4" s="31" t="s">
        <v>21</v>
      </c>
      <c r="D4" s="57" t="s">
        <v>26</v>
      </c>
      <c r="E4" s="1"/>
      <c r="F4" s="57" t="s">
        <v>30</v>
      </c>
      <c r="H4" s="1"/>
      <c r="I4" s="32" t="s">
        <v>251</v>
      </c>
      <c r="J4" s="1"/>
      <c r="K4" s="40" t="s">
        <v>252</v>
      </c>
      <c r="N4" s="40" t="s">
        <v>253</v>
      </c>
      <c r="P4" s="40" t="s">
        <v>254</v>
      </c>
      <c r="R4" s="1"/>
    </row>
    <row r="5" spans="2:24" ht="18.75">
      <c r="B5" s="56" t="s">
        <v>128</v>
      </c>
      <c r="D5" s="30" t="b">
        <f>_xlfn.IFS(B5="do 10",D18+D19&gt;=0,B5="10-20",D18+D19&gt;=0,B5="20-30",D18+D19&gt;=10000,B5="30-40",D18+D19&gt;=10100,B5="nad 40",D18+D19&gt;=15000,B5="Praha",D18+D19&gt;=49000,B5="ŘSD",D18+D19&gt;=10000,B5="SŽ",D18+D19&gt;=1300)</f>
        <v>1</v>
      </c>
      <c r="F5" s="30" t="b">
        <f>_xlfn.IFS(B5="do 10",D20+D21+D22+D23&gt;=1500,B5="10-20",D20+D21+D22+D23&gt;=1000,B5="20-30",D20+D21+D22+D23&gt;=1000,B5="30-40",D20+D21+D22+D23&gt;=500,B5="nad 40",D20+D21+D22+D23&gt;=500,B5="Praha",D20+D21+D22+D23&gt;=19700,B5="ŘSD",D20+D21+D22+D23&gt;=8000,B5="SŽ",D20+D21+D22+D23&gt;=15500)</f>
        <v>1</v>
      </c>
      <c r="I5" s="33">
        <f>IF(C26&gt;0,ROUND(C26,0),0)</f>
        <v>0</v>
      </c>
      <c r="K5" s="33">
        <f>IF(F26&gt;0,ROUND(F26,0),0)</f>
        <v>0</v>
      </c>
      <c r="N5" s="33">
        <f>IF(O26&gt;0,ROUND(O26,0),0)</f>
        <v>0</v>
      </c>
      <c r="P5" s="33">
        <f>IF(R26&gt;0,ROUND(R26,0),0)</f>
        <v>0</v>
      </c>
      <c r="R5" s="25"/>
    </row>
    <row r="6" spans="2:24" ht="18.75">
      <c r="R6" s="25"/>
    </row>
    <row r="7" spans="2:24" ht="31.5" customHeight="1">
      <c r="B7" s="226" t="s">
        <v>129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N7" s="227" t="s">
        <v>130</v>
      </c>
      <c r="O7" s="227"/>
      <c r="P7" s="227"/>
      <c r="Q7" s="227"/>
      <c r="R7" s="227"/>
      <c r="S7" s="227"/>
      <c r="T7" s="227"/>
      <c r="U7" s="227"/>
      <c r="V7" s="227"/>
      <c r="W7" s="227"/>
      <c r="X7" s="227"/>
    </row>
    <row r="8" spans="2:24" ht="11.2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69.75" customHeight="1">
      <c r="B9" s="63" t="s">
        <v>131</v>
      </c>
      <c r="C9" s="62" t="s">
        <v>46</v>
      </c>
      <c r="D9" s="62" t="s">
        <v>132</v>
      </c>
      <c r="E9" s="62" t="s">
        <v>133</v>
      </c>
      <c r="F9" s="62" t="s">
        <v>54</v>
      </c>
      <c r="G9" s="2"/>
      <c r="H9" s="63" t="s">
        <v>134</v>
      </c>
      <c r="I9" s="63" t="s">
        <v>61</v>
      </c>
      <c r="J9" s="63" t="s">
        <v>255</v>
      </c>
      <c r="K9" s="63" t="s">
        <v>136</v>
      </c>
      <c r="L9" s="63" t="s">
        <v>256</v>
      </c>
      <c r="M9" s="2"/>
      <c r="N9" s="63" t="s">
        <v>131</v>
      </c>
      <c r="O9" s="62" t="s">
        <v>137</v>
      </c>
      <c r="P9" s="62" t="s">
        <v>78</v>
      </c>
      <c r="Q9" s="62" t="s">
        <v>133</v>
      </c>
      <c r="R9" s="62" t="s">
        <v>81</v>
      </c>
      <c r="T9" s="60" t="s">
        <v>134</v>
      </c>
      <c r="U9" s="60" t="s">
        <v>87</v>
      </c>
      <c r="V9" s="60" t="s">
        <v>257</v>
      </c>
      <c r="W9" s="60" t="s">
        <v>136</v>
      </c>
      <c r="X9" s="60" t="s">
        <v>258</v>
      </c>
    </row>
    <row r="10" spans="2:24" ht="18" customHeight="1">
      <c r="B10" s="223" t="s">
        <v>140</v>
      </c>
      <c r="C10" s="224" t="s">
        <v>259</v>
      </c>
      <c r="D10" s="63" t="s">
        <v>142</v>
      </c>
      <c r="E10" s="62" t="s">
        <v>143</v>
      </c>
      <c r="F10" s="224" t="s">
        <v>144</v>
      </c>
      <c r="G10" s="3"/>
      <c r="H10" s="224" t="s">
        <v>145</v>
      </c>
      <c r="I10" s="224" t="s">
        <v>146</v>
      </c>
      <c r="J10" s="63" t="s">
        <v>147</v>
      </c>
      <c r="K10" s="63" t="s">
        <v>148</v>
      </c>
      <c r="L10" s="224" t="s">
        <v>149</v>
      </c>
      <c r="M10" s="3"/>
      <c r="N10" s="223" t="s">
        <v>140</v>
      </c>
      <c r="O10" s="224" t="s">
        <v>150</v>
      </c>
      <c r="P10" s="63" t="s">
        <v>151</v>
      </c>
      <c r="Q10" s="62" t="s">
        <v>143</v>
      </c>
      <c r="R10" s="224" t="s">
        <v>152</v>
      </c>
      <c r="T10" s="221" t="s">
        <v>145</v>
      </c>
      <c r="U10" s="222" t="s">
        <v>153</v>
      </c>
      <c r="V10" s="61" t="s">
        <v>154</v>
      </c>
      <c r="W10" s="61" t="s">
        <v>148</v>
      </c>
      <c r="X10" s="222" t="s">
        <v>155</v>
      </c>
    </row>
    <row r="11" spans="2:24" ht="18.75" customHeight="1">
      <c r="B11" s="223"/>
      <c r="C11" s="224"/>
      <c r="D11" s="63" t="s">
        <v>156</v>
      </c>
      <c r="E11" s="62" t="s">
        <v>157</v>
      </c>
      <c r="F11" s="224"/>
      <c r="G11" s="3"/>
      <c r="H11" s="224"/>
      <c r="I11" s="224"/>
      <c r="J11" s="63" t="s">
        <v>158</v>
      </c>
      <c r="K11" s="63" t="s">
        <v>159</v>
      </c>
      <c r="L11" s="224"/>
      <c r="M11" s="3"/>
      <c r="N11" s="223"/>
      <c r="O11" s="224"/>
      <c r="P11" s="63" t="s">
        <v>160</v>
      </c>
      <c r="Q11" s="62" t="s">
        <v>157</v>
      </c>
      <c r="R11" s="224"/>
      <c r="T11" s="221"/>
      <c r="U11" s="222"/>
      <c r="V11" s="61" t="s">
        <v>161</v>
      </c>
      <c r="W11" s="61" t="s">
        <v>159</v>
      </c>
      <c r="X11" s="222"/>
    </row>
    <row r="12" spans="2:24">
      <c r="B12" s="223" t="s">
        <v>162</v>
      </c>
      <c r="C12" s="224" t="s">
        <v>260</v>
      </c>
      <c r="D12" s="63" t="s">
        <v>164</v>
      </c>
      <c r="E12" s="62" t="s">
        <v>143</v>
      </c>
      <c r="F12" s="224" t="s">
        <v>165</v>
      </c>
      <c r="G12" s="3"/>
      <c r="H12" s="224" t="s">
        <v>166</v>
      </c>
      <c r="I12" s="224" t="s">
        <v>167</v>
      </c>
      <c r="J12" s="63" t="s">
        <v>168</v>
      </c>
      <c r="K12" s="63" t="s">
        <v>148</v>
      </c>
      <c r="L12" s="224" t="s">
        <v>169</v>
      </c>
      <c r="M12" s="3"/>
      <c r="N12" s="223" t="s">
        <v>162</v>
      </c>
      <c r="O12" s="224" t="s">
        <v>170</v>
      </c>
      <c r="P12" s="63" t="s">
        <v>171</v>
      </c>
      <c r="Q12" s="62" t="s">
        <v>143</v>
      </c>
      <c r="R12" s="224" t="s">
        <v>172</v>
      </c>
      <c r="T12" s="221" t="s">
        <v>166</v>
      </c>
      <c r="U12" s="222" t="s">
        <v>173</v>
      </c>
      <c r="V12" s="61" t="s">
        <v>174</v>
      </c>
      <c r="W12" s="61" t="s">
        <v>148</v>
      </c>
      <c r="X12" s="222" t="s">
        <v>175</v>
      </c>
    </row>
    <row r="13" spans="2:24" ht="17.25" customHeight="1">
      <c r="B13" s="223"/>
      <c r="C13" s="224"/>
      <c r="D13" s="63" t="s">
        <v>176</v>
      </c>
      <c r="E13" s="62" t="s">
        <v>157</v>
      </c>
      <c r="F13" s="224"/>
      <c r="G13" s="3"/>
      <c r="H13" s="224"/>
      <c r="I13" s="224"/>
      <c r="J13" s="63" t="s">
        <v>177</v>
      </c>
      <c r="K13" s="63" t="s">
        <v>159</v>
      </c>
      <c r="L13" s="224"/>
      <c r="M13" s="3"/>
      <c r="N13" s="223"/>
      <c r="O13" s="224"/>
      <c r="P13" s="63" t="s">
        <v>178</v>
      </c>
      <c r="Q13" s="62" t="s">
        <v>157</v>
      </c>
      <c r="R13" s="224"/>
      <c r="T13" s="221"/>
      <c r="U13" s="222"/>
      <c r="V13" s="61" t="s">
        <v>179</v>
      </c>
      <c r="W13" s="61" t="s">
        <v>159</v>
      </c>
      <c r="X13" s="222"/>
    </row>
    <row r="14" spans="2:24">
      <c r="B14" s="223" t="s">
        <v>180</v>
      </c>
      <c r="C14" s="224" t="s">
        <v>261</v>
      </c>
      <c r="D14" s="63" t="s">
        <v>182</v>
      </c>
      <c r="E14" s="62" t="s">
        <v>143</v>
      </c>
      <c r="F14" s="224" t="s">
        <v>183</v>
      </c>
      <c r="G14" s="3"/>
      <c r="H14" s="224" t="s">
        <v>184</v>
      </c>
      <c r="I14" s="224" t="s">
        <v>185</v>
      </c>
      <c r="J14" s="63" t="s">
        <v>186</v>
      </c>
      <c r="K14" s="63" t="s">
        <v>148</v>
      </c>
      <c r="L14" s="224" t="s">
        <v>187</v>
      </c>
      <c r="M14" s="3"/>
      <c r="N14" s="223" t="s">
        <v>180</v>
      </c>
      <c r="O14" s="224" t="s">
        <v>188</v>
      </c>
      <c r="P14" s="63" t="s">
        <v>189</v>
      </c>
      <c r="Q14" s="62" t="s">
        <v>143</v>
      </c>
      <c r="R14" s="224" t="s">
        <v>190</v>
      </c>
      <c r="T14" s="221" t="s">
        <v>184</v>
      </c>
      <c r="U14" s="222" t="s">
        <v>191</v>
      </c>
      <c r="V14" s="61" t="s">
        <v>192</v>
      </c>
      <c r="W14" s="61" t="s">
        <v>148</v>
      </c>
      <c r="X14" s="222" t="s">
        <v>193</v>
      </c>
    </row>
    <row r="15" spans="2:24" ht="18" customHeight="1">
      <c r="B15" s="223"/>
      <c r="C15" s="224"/>
      <c r="D15" s="63" t="s">
        <v>194</v>
      </c>
      <c r="E15" s="62" t="s">
        <v>157</v>
      </c>
      <c r="F15" s="224"/>
      <c r="G15" s="3"/>
      <c r="H15" s="224"/>
      <c r="I15" s="224"/>
      <c r="J15" s="63" t="s">
        <v>195</v>
      </c>
      <c r="K15" s="63" t="s">
        <v>159</v>
      </c>
      <c r="L15" s="224"/>
      <c r="M15" s="3"/>
      <c r="N15" s="223"/>
      <c r="O15" s="224"/>
      <c r="P15" s="63" t="s">
        <v>196</v>
      </c>
      <c r="Q15" s="62" t="s">
        <v>157</v>
      </c>
      <c r="R15" s="224"/>
      <c r="T15" s="221"/>
      <c r="U15" s="222"/>
      <c r="V15" s="61" t="s">
        <v>197</v>
      </c>
      <c r="W15" s="61" t="s">
        <v>159</v>
      </c>
      <c r="X15" s="222"/>
    </row>
    <row r="16" spans="2:24" ht="15.75" thickBot="1"/>
    <row r="17" spans="2:24" ht="75">
      <c r="B17" s="44" t="s">
        <v>131</v>
      </c>
      <c r="C17" s="45" t="s">
        <v>46</v>
      </c>
      <c r="D17" s="45" t="s">
        <v>50</v>
      </c>
      <c r="E17" s="45" t="s">
        <v>133</v>
      </c>
      <c r="F17" s="46" t="s">
        <v>54</v>
      </c>
      <c r="G17" s="2"/>
      <c r="H17" s="44" t="s">
        <v>134</v>
      </c>
      <c r="I17" s="47" t="s">
        <v>61</v>
      </c>
      <c r="J17" s="47" t="s">
        <v>255</v>
      </c>
      <c r="K17" s="47" t="s">
        <v>136</v>
      </c>
      <c r="L17" s="48" t="s">
        <v>256</v>
      </c>
      <c r="M17" s="2"/>
      <c r="N17" s="44" t="s">
        <v>131</v>
      </c>
      <c r="O17" s="45" t="s">
        <v>137</v>
      </c>
      <c r="P17" s="45" t="s">
        <v>78</v>
      </c>
      <c r="Q17" s="45" t="s">
        <v>133</v>
      </c>
      <c r="R17" s="46" t="s">
        <v>81</v>
      </c>
      <c r="T17" s="49" t="s">
        <v>134</v>
      </c>
      <c r="U17" s="50" t="s">
        <v>87</v>
      </c>
      <c r="V17" s="50" t="s">
        <v>257</v>
      </c>
      <c r="W17" s="50" t="s">
        <v>136</v>
      </c>
      <c r="X17" s="29" t="s">
        <v>258</v>
      </c>
    </row>
    <row r="18" spans="2:24" ht="20.25" customHeight="1">
      <c r="B18" s="216" t="s">
        <v>199</v>
      </c>
      <c r="C18" s="217">
        <f>'výstupy z předešlých projektů'!E13</f>
        <v>44645</v>
      </c>
      <c r="D18" s="42"/>
      <c r="E18" s="43" t="s">
        <v>143</v>
      </c>
      <c r="F18" s="218">
        <f>C18+D18+D19</f>
        <v>59645</v>
      </c>
      <c r="G18" s="3"/>
      <c r="H18" s="219" t="s">
        <v>145</v>
      </c>
      <c r="I18" s="220"/>
      <c r="J18" s="65"/>
      <c r="K18" s="41" t="s">
        <v>148</v>
      </c>
      <c r="L18" s="210">
        <f>J18+J19</f>
        <v>69750000</v>
      </c>
      <c r="M18" s="3"/>
      <c r="N18" s="216" t="s">
        <v>199</v>
      </c>
      <c r="O18" s="217">
        <f>F18</f>
        <v>59645</v>
      </c>
      <c r="P18" s="42"/>
      <c r="Q18" s="43" t="s">
        <v>143</v>
      </c>
      <c r="R18" s="218">
        <f>O18+P18+P19</f>
        <v>59645</v>
      </c>
      <c r="T18" s="208" t="s">
        <v>145</v>
      </c>
      <c r="U18" s="209"/>
      <c r="V18" s="59"/>
      <c r="W18" s="58" t="s">
        <v>148</v>
      </c>
      <c r="X18" s="210">
        <f>L18+V18+V19</f>
        <v>69750000</v>
      </c>
    </row>
    <row r="19" spans="2:24" ht="24.75" customHeight="1">
      <c r="B19" s="216"/>
      <c r="C19" s="217"/>
      <c r="D19" s="42">
        <v>15000</v>
      </c>
      <c r="E19" s="43" t="s">
        <v>157</v>
      </c>
      <c r="F19" s="218"/>
      <c r="G19" s="3"/>
      <c r="H19" s="219"/>
      <c r="I19" s="220"/>
      <c r="J19" s="65">
        <v>69750000</v>
      </c>
      <c r="K19" s="41" t="s">
        <v>159</v>
      </c>
      <c r="L19" s="210"/>
      <c r="M19" s="3"/>
      <c r="N19" s="216"/>
      <c r="O19" s="217"/>
      <c r="P19" s="42"/>
      <c r="Q19" s="43" t="s">
        <v>157</v>
      </c>
      <c r="R19" s="218"/>
      <c r="T19" s="208"/>
      <c r="U19" s="209"/>
      <c r="V19" s="59"/>
      <c r="W19" s="58" t="s">
        <v>159</v>
      </c>
      <c r="X19" s="210"/>
    </row>
    <row r="20" spans="2:24" ht="28.5" customHeight="1">
      <c r="B20" s="216" t="s">
        <v>200</v>
      </c>
      <c r="C20" s="217">
        <f>'výstupy z předešlých projektů'!E15</f>
        <v>495</v>
      </c>
      <c r="D20" s="42"/>
      <c r="E20" s="43" t="s">
        <v>143</v>
      </c>
      <c r="F20" s="218">
        <f t="shared" ref="F20" si="0">C20+D20+D21</f>
        <v>1995</v>
      </c>
      <c r="G20" s="3"/>
      <c r="H20" s="219" t="s">
        <v>166</v>
      </c>
      <c r="I20" s="220"/>
      <c r="J20" s="65"/>
      <c r="K20" s="41" t="s">
        <v>148</v>
      </c>
      <c r="L20" s="210">
        <f t="shared" ref="L20" si="1">J20+J21</f>
        <v>29100000</v>
      </c>
      <c r="M20" s="3"/>
      <c r="N20" s="216" t="s">
        <v>200</v>
      </c>
      <c r="O20" s="217">
        <f>F20</f>
        <v>1995</v>
      </c>
      <c r="P20" s="42"/>
      <c r="Q20" s="43" t="s">
        <v>143</v>
      </c>
      <c r="R20" s="218">
        <f t="shared" ref="R20" si="2">O20+P20+P21</f>
        <v>1995</v>
      </c>
      <c r="T20" s="208" t="s">
        <v>166</v>
      </c>
      <c r="U20" s="209"/>
      <c r="V20" s="59"/>
      <c r="W20" s="58" t="s">
        <v>148</v>
      </c>
      <c r="X20" s="210">
        <f>L20+V20+V21</f>
        <v>29100000</v>
      </c>
    </row>
    <row r="21" spans="2:24" ht="25.5" customHeight="1">
      <c r="B21" s="216"/>
      <c r="C21" s="217"/>
      <c r="D21" s="42">
        <v>1500</v>
      </c>
      <c r="E21" s="43" t="s">
        <v>157</v>
      </c>
      <c r="F21" s="218"/>
      <c r="G21" s="3"/>
      <c r="H21" s="219"/>
      <c r="I21" s="220"/>
      <c r="J21" s="65">
        <v>29100000</v>
      </c>
      <c r="K21" s="41" t="s">
        <v>159</v>
      </c>
      <c r="L21" s="210"/>
      <c r="M21" s="3"/>
      <c r="N21" s="216"/>
      <c r="O21" s="217"/>
      <c r="P21" s="42"/>
      <c r="Q21" s="43" t="s">
        <v>157</v>
      </c>
      <c r="R21" s="218"/>
      <c r="T21" s="208"/>
      <c r="U21" s="209"/>
      <c r="V21" s="59"/>
      <c r="W21" s="58" t="s">
        <v>159</v>
      </c>
      <c r="X21" s="210"/>
    </row>
    <row r="22" spans="2:24" ht="23.25" customHeight="1">
      <c r="B22" s="216" t="s">
        <v>201</v>
      </c>
      <c r="C22" s="217">
        <f>'výstupy z předešlých projektů'!E17</f>
        <v>5456</v>
      </c>
      <c r="D22" s="42"/>
      <c r="E22" s="43" t="s">
        <v>143</v>
      </c>
      <c r="F22" s="218">
        <f t="shared" ref="F22" si="3">C22+D22+D23</f>
        <v>5456</v>
      </c>
      <c r="G22" s="3"/>
      <c r="H22" s="219" t="s">
        <v>184</v>
      </c>
      <c r="I22" s="220"/>
      <c r="J22" s="65"/>
      <c r="K22" s="41" t="s">
        <v>148</v>
      </c>
      <c r="L22" s="210">
        <f t="shared" ref="L22" si="4">J22+J23</f>
        <v>0</v>
      </c>
      <c r="M22" s="3"/>
      <c r="N22" s="216" t="s">
        <v>201</v>
      </c>
      <c r="O22" s="217">
        <f>F22</f>
        <v>5456</v>
      </c>
      <c r="P22" s="42"/>
      <c r="Q22" s="43" t="s">
        <v>143</v>
      </c>
      <c r="R22" s="218">
        <f t="shared" ref="R22" si="5">O22+P22+P23</f>
        <v>5456</v>
      </c>
      <c r="T22" s="208" t="s">
        <v>184</v>
      </c>
      <c r="U22" s="209"/>
      <c r="V22" s="59"/>
      <c r="W22" s="58" t="s">
        <v>148</v>
      </c>
      <c r="X22" s="210">
        <f>L22+V22+V23</f>
        <v>0</v>
      </c>
    </row>
    <row r="23" spans="2:24" ht="23.25" customHeight="1">
      <c r="B23" s="216"/>
      <c r="C23" s="217"/>
      <c r="D23" s="42"/>
      <c r="E23" s="43" t="s">
        <v>157</v>
      </c>
      <c r="F23" s="218"/>
      <c r="G23" s="3"/>
      <c r="H23" s="219"/>
      <c r="I23" s="220"/>
      <c r="J23" s="65"/>
      <c r="K23" s="41" t="s">
        <v>159</v>
      </c>
      <c r="L23" s="210"/>
      <c r="M23" s="3"/>
      <c r="N23" s="216"/>
      <c r="O23" s="217"/>
      <c r="P23" s="42"/>
      <c r="Q23" s="43" t="s">
        <v>157</v>
      </c>
      <c r="R23" s="218"/>
      <c r="T23" s="208"/>
      <c r="U23" s="209"/>
      <c r="V23" s="59"/>
      <c r="W23" s="58" t="s">
        <v>159</v>
      </c>
      <c r="X23" s="210"/>
    </row>
    <row r="25" spans="2:24">
      <c r="B25" s="211" t="s">
        <v>202</v>
      </c>
      <c r="C25" s="211"/>
      <c r="D25" s="211"/>
      <c r="E25" s="211"/>
      <c r="F25" s="211"/>
      <c r="H25" s="212" t="s">
        <v>203</v>
      </c>
      <c r="I25" s="213"/>
      <c r="J25" s="213"/>
      <c r="K25" s="213"/>
      <c r="L25" s="214"/>
      <c r="N25" s="215" t="s">
        <v>204</v>
      </c>
      <c r="O25" s="215"/>
      <c r="P25" s="215"/>
      <c r="Q25" s="215"/>
      <c r="R25" s="215"/>
    </row>
    <row r="26" spans="2:24" ht="90">
      <c r="B26" s="52" t="s">
        <v>205</v>
      </c>
      <c r="C26" s="53">
        <f>IF(OR(B5="do 10",B5="10-20"),O26,IFERROR(((C29-(C28/C27))/C29)*100,0))</f>
        <v>0</v>
      </c>
      <c r="E26" s="54" t="s">
        <v>206</v>
      </c>
      <c r="F26" s="53">
        <f>IFERROR(((F29-(F28/F27))/F29)*100,0)</f>
        <v>0</v>
      </c>
      <c r="H26" s="207" t="b">
        <f>_xlfn.IFS(B5="do 10",L18+L20+L22&lt;=87300000,B5="10-20",L18+L20+L22&lt;=67900000,B5="20-30",L18+L20+L22&lt;=91120000,B5="30-40",L18+L20+L22&lt;=81885000,B5="nad 40",L18+L20+L22&lt;=98850000,B5="Praha",L18+L20+L22&lt;=104209500,B5="ŘSD",L18+L20+L22&lt;=148720661,B5="SŽ",L18+L20+L22&lt;=146857107)</f>
        <v>1</v>
      </c>
      <c r="I26" s="207"/>
      <c r="J26" s="207"/>
      <c r="K26" s="207"/>
      <c r="L26" s="207"/>
      <c r="N26" s="55" t="s">
        <v>207</v>
      </c>
      <c r="O26" s="53">
        <f>IFERROR(((O29-(O28/O27))/O29)*100,0)</f>
        <v>0</v>
      </c>
      <c r="Q26" s="54" t="s">
        <v>208</v>
      </c>
      <c r="R26" s="53">
        <f>IFERROR(((R29-(R28/R27))/R29)*100,0)</f>
        <v>0</v>
      </c>
    </row>
    <row r="27" spans="2:24">
      <c r="B27" s="39" t="s">
        <v>209</v>
      </c>
      <c r="C27" s="64">
        <f>F18-C18</f>
        <v>15000</v>
      </c>
      <c r="E27" s="30" t="s">
        <v>210</v>
      </c>
      <c r="F27" s="36">
        <f>(F20-C20)+(F22-C22)</f>
        <v>1500</v>
      </c>
      <c r="N27" s="35" t="s">
        <v>211</v>
      </c>
      <c r="O27" s="64">
        <f>R18-O18</f>
        <v>0</v>
      </c>
      <c r="Q27" s="30" t="s">
        <v>212</v>
      </c>
      <c r="R27" s="36">
        <f>(R20-O20)+(R22-O22)</f>
        <v>0</v>
      </c>
    </row>
    <row r="28" spans="2:24">
      <c r="B28" s="39" t="s">
        <v>213</v>
      </c>
      <c r="C28" s="51">
        <f>L18</f>
        <v>69750000</v>
      </c>
      <c r="E28" s="30" t="s">
        <v>214</v>
      </c>
      <c r="F28" s="38">
        <f>L20+L22</f>
        <v>29100000</v>
      </c>
      <c r="N28" s="35" t="s">
        <v>215</v>
      </c>
      <c r="O28" s="37">
        <f>X18-L18</f>
        <v>0</v>
      </c>
      <c r="Q28" s="30" t="s">
        <v>216</v>
      </c>
      <c r="R28" s="38">
        <f>(X20-L20)+(X22-L22)</f>
        <v>0</v>
      </c>
    </row>
    <row r="29" spans="2:24">
      <c r="B29" s="39" t="s">
        <v>217</v>
      </c>
      <c r="C29" s="36">
        <f>IF(B5="Praha",0,IF(B5="ŘSD",3402,4650))</f>
        <v>4650</v>
      </c>
      <c r="E29" s="30" t="s">
        <v>218</v>
      </c>
      <c r="F29" s="36">
        <f>IF(B5="Praha",45000,19400)</f>
        <v>19400</v>
      </c>
      <c r="N29" s="35" t="s">
        <v>217</v>
      </c>
      <c r="O29" s="36">
        <f>IF(B5="Praha",0,IF(B5="ŘSD",3402,4650))</f>
        <v>4650</v>
      </c>
      <c r="Q29" s="30" t="s">
        <v>218</v>
      </c>
      <c r="R29" s="37">
        <f>IF(B5="Praha",45000,19400)</f>
        <v>19400</v>
      </c>
    </row>
    <row r="30" spans="2:24" ht="30">
      <c r="B30" s="39" t="s">
        <v>67</v>
      </c>
      <c r="C30" s="36">
        <f>IFERROR((C28/C27),0)</f>
        <v>4650</v>
      </c>
      <c r="E30" s="34" t="s">
        <v>70</v>
      </c>
      <c r="F30" s="36">
        <f>IFERROR((F28/F27),0)</f>
        <v>19400</v>
      </c>
      <c r="N30" s="39" t="s">
        <v>91</v>
      </c>
      <c r="O30" s="36">
        <f>IFERROR((O28/O27),0)</f>
        <v>0</v>
      </c>
      <c r="Q30" s="34" t="s">
        <v>70</v>
      </c>
      <c r="R30" s="36">
        <f>IFERROR((R28/R27),0)</f>
        <v>0</v>
      </c>
    </row>
    <row r="31" spans="2:24">
      <c r="B31" s="1"/>
    </row>
    <row r="32" spans="2:24">
      <c r="B32" s="5"/>
      <c r="C32" s="7"/>
      <c r="N32" s="5"/>
      <c r="O32" s="7"/>
    </row>
    <row r="33" spans="2:15">
      <c r="B33" s="5"/>
      <c r="C33" s="8"/>
      <c r="N33" s="5"/>
      <c r="O33" s="8"/>
    </row>
    <row r="34" spans="2:15">
      <c r="B34" s="6"/>
      <c r="C34" s="26"/>
      <c r="N34" s="6"/>
      <c r="O34" s="27"/>
    </row>
    <row r="35" spans="2:15">
      <c r="B35" s="6"/>
      <c r="C35" s="8"/>
      <c r="N35" s="6"/>
      <c r="O35" s="8"/>
    </row>
    <row r="36" spans="2:15">
      <c r="B36" s="5"/>
      <c r="C36" s="4"/>
      <c r="N36" s="5"/>
      <c r="O36" s="4"/>
    </row>
  </sheetData>
  <mergeCells count="79">
    <mergeCell ref="H26:L26"/>
    <mergeCell ref="T22:T23"/>
    <mergeCell ref="U22:U23"/>
    <mergeCell ref="X22:X23"/>
    <mergeCell ref="B25:F25"/>
    <mergeCell ref="H25:L25"/>
    <mergeCell ref="N25:R25"/>
    <mergeCell ref="X20:X21"/>
    <mergeCell ref="B22:B23"/>
    <mergeCell ref="C22:C23"/>
    <mergeCell ref="F22:F23"/>
    <mergeCell ref="H22:H23"/>
    <mergeCell ref="I22:I23"/>
    <mergeCell ref="L22:L23"/>
    <mergeCell ref="N22:N23"/>
    <mergeCell ref="O22:O23"/>
    <mergeCell ref="R22:R23"/>
    <mergeCell ref="L20:L21"/>
    <mergeCell ref="N20:N21"/>
    <mergeCell ref="O20:O21"/>
    <mergeCell ref="R20:R21"/>
    <mergeCell ref="T20:T21"/>
    <mergeCell ref="U20:U21"/>
    <mergeCell ref="B20:B21"/>
    <mergeCell ref="C20:C21"/>
    <mergeCell ref="F20:F21"/>
    <mergeCell ref="H20:H21"/>
    <mergeCell ref="I20:I21"/>
    <mergeCell ref="T14:T15"/>
    <mergeCell ref="U14:U15"/>
    <mergeCell ref="X14:X15"/>
    <mergeCell ref="B18:B19"/>
    <mergeCell ref="C18:C19"/>
    <mergeCell ref="F18:F19"/>
    <mergeCell ref="H18:H19"/>
    <mergeCell ref="I18:I19"/>
    <mergeCell ref="L18:L19"/>
    <mergeCell ref="N18:N19"/>
    <mergeCell ref="O18:O19"/>
    <mergeCell ref="R18:R19"/>
    <mergeCell ref="T18:T19"/>
    <mergeCell ref="U18:U19"/>
    <mergeCell ref="X18:X19"/>
    <mergeCell ref="X12:X13"/>
    <mergeCell ref="B14:B15"/>
    <mergeCell ref="C14:C15"/>
    <mergeCell ref="F14:F15"/>
    <mergeCell ref="H14:H15"/>
    <mergeCell ref="I14:I15"/>
    <mergeCell ref="L14:L15"/>
    <mergeCell ref="N14:N15"/>
    <mergeCell ref="O14:O15"/>
    <mergeCell ref="R14:R15"/>
    <mergeCell ref="L12:L13"/>
    <mergeCell ref="N12:N13"/>
    <mergeCell ref="O12:O13"/>
    <mergeCell ref="R12:R13"/>
    <mergeCell ref="T12:T13"/>
    <mergeCell ref="U12:U13"/>
    <mergeCell ref="B12:B13"/>
    <mergeCell ref="C12:C13"/>
    <mergeCell ref="F12:F13"/>
    <mergeCell ref="H12:H13"/>
    <mergeCell ref="I12:I13"/>
    <mergeCell ref="B2:P2"/>
    <mergeCell ref="B7:L7"/>
    <mergeCell ref="N7:X7"/>
    <mergeCell ref="B10:B11"/>
    <mergeCell ref="C10:C11"/>
    <mergeCell ref="F10:F11"/>
    <mergeCell ref="H10:H11"/>
    <mergeCell ref="I10:I11"/>
    <mergeCell ref="L10:L11"/>
    <mergeCell ref="N10:N11"/>
    <mergeCell ref="O10:O11"/>
    <mergeCell ref="R10:R11"/>
    <mergeCell ref="T10:T11"/>
    <mergeCell ref="U10:U11"/>
    <mergeCell ref="X10:X11"/>
  </mergeCells>
  <conditionalFormatting sqref="C30">
    <cfRule type="cellIs" dxfId="19" priority="2" operator="greaterThan">
      <formula>$C$29</formula>
    </cfRule>
  </conditionalFormatting>
  <conditionalFormatting sqref="D5:F6">
    <cfRule type="containsText" dxfId="18" priority="4" operator="containsText" text="NEPRAVDA">
      <formula>NOT(ISERROR(SEARCH("NEPRAVDA",D5)))</formula>
    </cfRule>
  </conditionalFormatting>
  <conditionalFormatting sqref="F30">
    <cfRule type="cellIs" dxfId="17" priority="1" operator="greaterThan">
      <formula>$F$29</formula>
    </cfRule>
  </conditionalFormatting>
  <conditionalFormatting sqref="H26:L26">
    <cfRule type="containsText" dxfId="16" priority="3" operator="containsText" text="NEPRAVDA">
      <formula>NOT(ISERROR(SEARCH("NEPRAVDA",H26)))</formula>
    </cfRule>
  </conditionalFormatting>
  <pageMargins left="0.7" right="0.7" top="0.78740157499999996" bottom="0.78740157499999996" header="0.3" footer="0.3"/>
  <pageSetup paperSize="9" orientation="portrait" r:id="rId1"/>
  <headerFooter>
    <oddHeader>&amp;R&amp;"Calibri"&amp;10&amp;K000000 PRO VNITŘNÍ POTŘEBU          &amp;1#_x000D_</oddHeader>
  </headerFooter>
  <ignoredErrors>
    <ignoredError sqref="C26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FC5FC8-CA48-495E-BCBF-400E81146D8C}">
          <x14:formula1>
            <xm:f>zdroj!$B$4:$B$11</xm:f>
          </x14:formula1>
          <xm:sqref>B5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D7F8-E4D2-4901-A706-F12F0FF2B43A}">
  <dimension ref="B2:X36"/>
  <sheetViews>
    <sheetView zoomScale="55" zoomScaleNormal="55" workbookViewId="0">
      <selection activeCell="U27" sqref="U27"/>
    </sheetView>
  </sheetViews>
  <sheetFormatPr defaultRowHeight="15"/>
  <cols>
    <col min="1" max="1" width="3.85546875" customWidth="1"/>
    <col min="2" max="2" width="20.140625" customWidth="1"/>
    <col min="3" max="3" width="16" customWidth="1"/>
    <col min="4" max="4" width="19.28515625" customWidth="1"/>
    <col min="5" max="5" width="14.5703125" customWidth="1"/>
    <col min="6" max="6" width="18.28515625" customWidth="1"/>
    <col min="7" max="7" width="4.140625" customWidth="1"/>
    <col min="8" max="8" width="13.5703125" customWidth="1"/>
    <col min="9" max="9" width="21" customWidth="1"/>
    <col min="10" max="10" width="20.140625" customWidth="1"/>
    <col min="11" max="11" width="21.140625" customWidth="1"/>
    <col min="12" max="12" width="19" customWidth="1"/>
    <col min="13" max="13" width="4.140625" customWidth="1"/>
    <col min="14" max="14" width="20.7109375" customWidth="1"/>
    <col min="15" max="15" width="15.7109375" customWidth="1"/>
    <col min="16" max="16" width="23.85546875" customWidth="1"/>
    <col min="17" max="17" width="14.7109375" customWidth="1"/>
    <col min="18" max="18" width="19.85546875" customWidth="1"/>
    <col min="19" max="19" width="4.5703125" customWidth="1"/>
    <col min="20" max="20" width="14.140625" customWidth="1"/>
    <col min="21" max="21" width="18.140625" customWidth="1"/>
    <col min="22" max="22" width="19.28515625" customWidth="1"/>
    <col min="23" max="23" width="15.28515625" bestFit="1" customWidth="1"/>
    <col min="24" max="24" width="24.28515625" customWidth="1"/>
  </cols>
  <sheetData>
    <row r="2" spans="2:24" ht="27.75" customHeight="1">
      <c r="B2" s="225" t="s">
        <v>123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</row>
    <row r="4" spans="2:24" ht="76.5" customHeight="1">
      <c r="B4" s="31" t="s">
        <v>21</v>
      </c>
      <c r="D4" s="57" t="s">
        <v>26</v>
      </c>
      <c r="E4" s="1"/>
      <c r="F4" s="57" t="s">
        <v>30</v>
      </c>
      <c r="H4" s="1"/>
      <c r="I4" s="32" t="s">
        <v>251</v>
      </c>
      <c r="J4" s="1"/>
      <c r="K4" s="40" t="s">
        <v>252</v>
      </c>
      <c r="N4" s="40" t="s">
        <v>253</v>
      </c>
      <c r="P4" s="40" t="s">
        <v>254</v>
      </c>
      <c r="R4" s="1"/>
    </row>
    <row r="5" spans="2:24" ht="18.75">
      <c r="B5" s="56" t="s">
        <v>128</v>
      </c>
      <c r="D5" s="30" t="b">
        <f>_xlfn.IFS(B5="do 10",D18+D19&gt;=0,B5="10-20",D18+D19&gt;=0,B5="20-30",D18+D19&gt;=10000,B5="30-40",D18+D19&gt;=10100,B5="nad 40",D18+D19&gt;=15000,B5="Praha",D18+D19&gt;=49000,B5="ŘSD",D18+D19&gt;=10000,B5="SŽ",D18+D19&gt;=1300)</f>
        <v>1</v>
      </c>
      <c r="F5" s="30" t="b">
        <f>_xlfn.IFS(B5="do 10",D20+D21+D22+D23&gt;=1500,B5="10-20",D20+D21+D22+D23&gt;=1000,B5="20-30",D20+D21+D22+D23&gt;=1000,B5="30-40",D20+D21+D22+D23&gt;=500,B5="nad 40",D20+D21+D22+D23&gt;=500,B5="Praha",D20+D21+D22+D23&gt;=19700,B5="ŘSD",D20+D21+D22+D23&gt;=8000,B5="SŽ",D20+D21+D22+D23&gt;=15500)</f>
        <v>1</v>
      </c>
      <c r="I5" s="33">
        <f>IF(C26&gt;0,ROUND(C26,0),0)</f>
        <v>0</v>
      </c>
      <c r="K5" s="33">
        <f>IF(F26&gt;0,ROUND(F26,0),0)</f>
        <v>0</v>
      </c>
      <c r="N5" s="33">
        <f>IF(O26&gt;0,ROUND(O26,0),0)</f>
        <v>0</v>
      </c>
      <c r="P5" s="33">
        <f>IF(R26&gt;0,ROUND(R26,0),0)</f>
        <v>0</v>
      </c>
      <c r="R5" s="25"/>
    </row>
    <row r="6" spans="2:24" ht="18.75">
      <c r="R6" s="25"/>
    </row>
    <row r="7" spans="2:24" ht="31.5" customHeight="1">
      <c r="B7" s="226" t="s">
        <v>129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N7" s="227" t="s">
        <v>130</v>
      </c>
      <c r="O7" s="227"/>
      <c r="P7" s="227"/>
      <c r="Q7" s="227"/>
      <c r="R7" s="227"/>
      <c r="S7" s="227"/>
      <c r="T7" s="227"/>
      <c r="U7" s="227"/>
      <c r="V7" s="227"/>
      <c r="W7" s="227"/>
      <c r="X7" s="227"/>
    </row>
    <row r="8" spans="2:24" ht="11.2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69.75" customHeight="1">
      <c r="B9" s="63" t="s">
        <v>131</v>
      </c>
      <c r="C9" s="62" t="s">
        <v>46</v>
      </c>
      <c r="D9" s="62" t="s">
        <v>132</v>
      </c>
      <c r="E9" s="62" t="s">
        <v>133</v>
      </c>
      <c r="F9" s="62" t="s">
        <v>54</v>
      </c>
      <c r="G9" s="2"/>
      <c r="H9" s="63" t="s">
        <v>134</v>
      </c>
      <c r="I9" s="63" t="s">
        <v>61</v>
      </c>
      <c r="J9" s="63" t="s">
        <v>255</v>
      </c>
      <c r="K9" s="63" t="s">
        <v>136</v>
      </c>
      <c r="L9" s="63" t="s">
        <v>256</v>
      </c>
      <c r="M9" s="2"/>
      <c r="N9" s="63" t="s">
        <v>131</v>
      </c>
      <c r="O9" s="62" t="s">
        <v>137</v>
      </c>
      <c r="P9" s="62" t="s">
        <v>78</v>
      </c>
      <c r="Q9" s="62" t="s">
        <v>133</v>
      </c>
      <c r="R9" s="62" t="s">
        <v>81</v>
      </c>
      <c r="T9" s="60" t="s">
        <v>134</v>
      </c>
      <c r="U9" s="60" t="s">
        <v>87</v>
      </c>
      <c r="V9" s="60" t="s">
        <v>257</v>
      </c>
      <c r="W9" s="60" t="s">
        <v>136</v>
      </c>
      <c r="X9" s="60" t="s">
        <v>258</v>
      </c>
    </row>
    <row r="10" spans="2:24" ht="18" customHeight="1">
      <c r="B10" s="223" t="s">
        <v>140</v>
      </c>
      <c r="C10" s="224" t="s">
        <v>259</v>
      </c>
      <c r="D10" s="63" t="s">
        <v>142</v>
      </c>
      <c r="E10" s="62" t="s">
        <v>143</v>
      </c>
      <c r="F10" s="224" t="s">
        <v>144</v>
      </c>
      <c r="G10" s="3"/>
      <c r="H10" s="224" t="s">
        <v>145</v>
      </c>
      <c r="I10" s="224" t="s">
        <v>146</v>
      </c>
      <c r="J10" s="63" t="s">
        <v>147</v>
      </c>
      <c r="K10" s="63" t="s">
        <v>148</v>
      </c>
      <c r="L10" s="224" t="s">
        <v>149</v>
      </c>
      <c r="M10" s="3"/>
      <c r="N10" s="223" t="s">
        <v>140</v>
      </c>
      <c r="O10" s="224" t="s">
        <v>150</v>
      </c>
      <c r="P10" s="63" t="s">
        <v>151</v>
      </c>
      <c r="Q10" s="62" t="s">
        <v>143</v>
      </c>
      <c r="R10" s="224" t="s">
        <v>152</v>
      </c>
      <c r="T10" s="221" t="s">
        <v>145</v>
      </c>
      <c r="U10" s="222" t="s">
        <v>153</v>
      </c>
      <c r="V10" s="61" t="s">
        <v>154</v>
      </c>
      <c r="W10" s="61" t="s">
        <v>148</v>
      </c>
      <c r="X10" s="222" t="s">
        <v>155</v>
      </c>
    </row>
    <row r="11" spans="2:24" ht="18.75" customHeight="1">
      <c r="B11" s="223"/>
      <c r="C11" s="224"/>
      <c r="D11" s="63" t="s">
        <v>156</v>
      </c>
      <c r="E11" s="62" t="s">
        <v>157</v>
      </c>
      <c r="F11" s="224"/>
      <c r="G11" s="3"/>
      <c r="H11" s="224"/>
      <c r="I11" s="224"/>
      <c r="J11" s="63" t="s">
        <v>158</v>
      </c>
      <c r="K11" s="63" t="s">
        <v>159</v>
      </c>
      <c r="L11" s="224"/>
      <c r="M11" s="3"/>
      <c r="N11" s="223"/>
      <c r="O11" s="224"/>
      <c r="P11" s="63" t="s">
        <v>160</v>
      </c>
      <c r="Q11" s="62" t="s">
        <v>157</v>
      </c>
      <c r="R11" s="224"/>
      <c r="T11" s="221"/>
      <c r="U11" s="222"/>
      <c r="V11" s="61" t="s">
        <v>161</v>
      </c>
      <c r="W11" s="61" t="s">
        <v>159</v>
      </c>
      <c r="X11" s="222"/>
    </row>
    <row r="12" spans="2:24">
      <c r="B12" s="223" t="s">
        <v>162</v>
      </c>
      <c r="C12" s="224" t="s">
        <v>260</v>
      </c>
      <c r="D12" s="63" t="s">
        <v>164</v>
      </c>
      <c r="E12" s="62" t="s">
        <v>143</v>
      </c>
      <c r="F12" s="224" t="s">
        <v>165</v>
      </c>
      <c r="G12" s="3"/>
      <c r="H12" s="224" t="s">
        <v>166</v>
      </c>
      <c r="I12" s="224" t="s">
        <v>167</v>
      </c>
      <c r="J12" s="63" t="s">
        <v>168</v>
      </c>
      <c r="K12" s="63" t="s">
        <v>148</v>
      </c>
      <c r="L12" s="224" t="s">
        <v>169</v>
      </c>
      <c r="M12" s="3"/>
      <c r="N12" s="223" t="s">
        <v>162</v>
      </c>
      <c r="O12" s="224" t="s">
        <v>170</v>
      </c>
      <c r="P12" s="63" t="s">
        <v>171</v>
      </c>
      <c r="Q12" s="62" t="s">
        <v>143</v>
      </c>
      <c r="R12" s="224" t="s">
        <v>172</v>
      </c>
      <c r="T12" s="221" t="s">
        <v>166</v>
      </c>
      <c r="U12" s="222" t="s">
        <v>173</v>
      </c>
      <c r="V12" s="61" t="s">
        <v>174</v>
      </c>
      <c r="W12" s="61" t="s">
        <v>148</v>
      </c>
      <c r="X12" s="222" t="s">
        <v>175</v>
      </c>
    </row>
    <row r="13" spans="2:24" ht="17.25" customHeight="1">
      <c r="B13" s="223"/>
      <c r="C13" s="224"/>
      <c r="D13" s="63" t="s">
        <v>176</v>
      </c>
      <c r="E13" s="62" t="s">
        <v>157</v>
      </c>
      <c r="F13" s="224"/>
      <c r="G13" s="3"/>
      <c r="H13" s="224"/>
      <c r="I13" s="224"/>
      <c r="J13" s="63" t="s">
        <v>177</v>
      </c>
      <c r="K13" s="63" t="s">
        <v>159</v>
      </c>
      <c r="L13" s="224"/>
      <c r="M13" s="3"/>
      <c r="N13" s="223"/>
      <c r="O13" s="224"/>
      <c r="P13" s="63" t="s">
        <v>178</v>
      </c>
      <c r="Q13" s="62" t="s">
        <v>157</v>
      </c>
      <c r="R13" s="224"/>
      <c r="T13" s="221"/>
      <c r="U13" s="222"/>
      <c r="V13" s="61" t="s">
        <v>179</v>
      </c>
      <c r="W13" s="61" t="s">
        <v>159</v>
      </c>
      <c r="X13" s="222"/>
    </row>
    <row r="14" spans="2:24">
      <c r="B14" s="223" t="s">
        <v>180</v>
      </c>
      <c r="C14" s="224" t="s">
        <v>261</v>
      </c>
      <c r="D14" s="63" t="s">
        <v>182</v>
      </c>
      <c r="E14" s="62" t="s">
        <v>143</v>
      </c>
      <c r="F14" s="224" t="s">
        <v>183</v>
      </c>
      <c r="G14" s="3"/>
      <c r="H14" s="224" t="s">
        <v>184</v>
      </c>
      <c r="I14" s="224" t="s">
        <v>185</v>
      </c>
      <c r="J14" s="63" t="s">
        <v>186</v>
      </c>
      <c r="K14" s="63" t="s">
        <v>148</v>
      </c>
      <c r="L14" s="224" t="s">
        <v>187</v>
      </c>
      <c r="M14" s="3"/>
      <c r="N14" s="223" t="s">
        <v>180</v>
      </c>
      <c r="O14" s="224" t="s">
        <v>188</v>
      </c>
      <c r="P14" s="63" t="s">
        <v>189</v>
      </c>
      <c r="Q14" s="62" t="s">
        <v>143</v>
      </c>
      <c r="R14" s="224" t="s">
        <v>190</v>
      </c>
      <c r="T14" s="221" t="s">
        <v>184</v>
      </c>
      <c r="U14" s="222" t="s">
        <v>191</v>
      </c>
      <c r="V14" s="61" t="s">
        <v>192</v>
      </c>
      <c r="W14" s="61" t="s">
        <v>148</v>
      </c>
      <c r="X14" s="222" t="s">
        <v>193</v>
      </c>
    </row>
    <row r="15" spans="2:24" ht="18" customHeight="1">
      <c r="B15" s="223"/>
      <c r="C15" s="224"/>
      <c r="D15" s="63" t="s">
        <v>194</v>
      </c>
      <c r="E15" s="62" t="s">
        <v>157</v>
      </c>
      <c r="F15" s="224"/>
      <c r="G15" s="3"/>
      <c r="H15" s="224"/>
      <c r="I15" s="224"/>
      <c r="J15" s="63" t="s">
        <v>195</v>
      </c>
      <c r="K15" s="63" t="s">
        <v>159</v>
      </c>
      <c r="L15" s="224"/>
      <c r="M15" s="3"/>
      <c r="N15" s="223"/>
      <c r="O15" s="224"/>
      <c r="P15" s="63" t="s">
        <v>196</v>
      </c>
      <c r="Q15" s="62" t="s">
        <v>157</v>
      </c>
      <c r="R15" s="224"/>
      <c r="T15" s="221"/>
      <c r="U15" s="222"/>
      <c r="V15" s="61" t="s">
        <v>197</v>
      </c>
      <c r="W15" s="61" t="s">
        <v>159</v>
      </c>
      <c r="X15" s="222"/>
    </row>
    <row r="16" spans="2:24" ht="15.75" thickBot="1"/>
    <row r="17" spans="2:24" ht="75">
      <c r="B17" s="44" t="s">
        <v>131</v>
      </c>
      <c r="C17" s="45" t="s">
        <v>46</v>
      </c>
      <c r="D17" s="45" t="s">
        <v>50</v>
      </c>
      <c r="E17" s="45" t="s">
        <v>133</v>
      </c>
      <c r="F17" s="46" t="s">
        <v>54</v>
      </c>
      <c r="G17" s="2"/>
      <c r="H17" s="44" t="s">
        <v>134</v>
      </c>
      <c r="I17" s="47" t="s">
        <v>61</v>
      </c>
      <c r="J17" s="47" t="s">
        <v>255</v>
      </c>
      <c r="K17" s="47" t="s">
        <v>136</v>
      </c>
      <c r="L17" s="48" t="s">
        <v>256</v>
      </c>
      <c r="M17" s="2"/>
      <c r="N17" s="44" t="s">
        <v>131</v>
      </c>
      <c r="O17" s="45" t="s">
        <v>137</v>
      </c>
      <c r="P17" s="45" t="s">
        <v>78</v>
      </c>
      <c r="Q17" s="45" t="s">
        <v>133</v>
      </c>
      <c r="R17" s="46" t="s">
        <v>81</v>
      </c>
      <c r="T17" s="49" t="s">
        <v>134</v>
      </c>
      <c r="U17" s="50" t="s">
        <v>87</v>
      </c>
      <c r="V17" s="50" t="s">
        <v>257</v>
      </c>
      <c r="W17" s="50" t="s">
        <v>136</v>
      </c>
      <c r="X17" s="29" t="s">
        <v>258</v>
      </c>
    </row>
    <row r="18" spans="2:24" ht="20.25" customHeight="1">
      <c r="B18" s="216" t="s">
        <v>199</v>
      </c>
      <c r="C18" s="217">
        <f>'výstupy z předešlých projektů'!E13</f>
        <v>44645</v>
      </c>
      <c r="D18" s="42"/>
      <c r="E18" s="43" t="s">
        <v>143</v>
      </c>
      <c r="F18" s="218">
        <f>C18+D18+D19</f>
        <v>59645</v>
      </c>
      <c r="G18" s="3"/>
      <c r="H18" s="219" t="s">
        <v>145</v>
      </c>
      <c r="I18" s="220"/>
      <c r="J18" s="65"/>
      <c r="K18" s="41" t="s">
        <v>148</v>
      </c>
      <c r="L18" s="210">
        <f>J18+J19</f>
        <v>69750000</v>
      </c>
      <c r="M18" s="3"/>
      <c r="N18" s="216" t="s">
        <v>199</v>
      </c>
      <c r="O18" s="217">
        <f>F18</f>
        <v>59645</v>
      </c>
      <c r="P18" s="42"/>
      <c r="Q18" s="43" t="s">
        <v>143</v>
      </c>
      <c r="R18" s="218">
        <f>O18+P18+P19</f>
        <v>59645</v>
      </c>
      <c r="T18" s="208" t="s">
        <v>145</v>
      </c>
      <c r="U18" s="209"/>
      <c r="V18" s="59"/>
      <c r="W18" s="58" t="s">
        <v>148</v>
      </c>
      <c r="X18" s="210">
        <f>L18+V18+V19</f>
        <v>69750000</v>
      </c>
    </row>
    <row r="19" spans="2:24" ht="24.75" customHeight="1">
      <c r="B19" s="216"/>
      <c r="C19" s="217"/>
      <c r="D19" s="42">
        <v>15000</v>
      </c>
      <c r="E19" s="43" t="s">
        <v>157</v>
      </c>
      <c r="F19" s="218"/>
      <c r="G19" s="3"/>
      <c r="H19" s="219"/>
      <c r="I19" s="220"/>
      <c r="J19" s="65">
        <v>69750000</v>
      </c>
      <c r="K19" s="41" t="s">
        <v>159</v>
      </c>
      <c r="L19" s="210"/>
      <c r="M19" s="3"/>
      <c r="N19" s="216"/>
      <c r="O19" s="217"/>
      <c r="P19" s="42"/>
      <c r="Q19" s="43" t="s">
        <v>157</v>
      </c>
      <c r="R19" s="218"/>
      <c r="T19" s="208"/>
      <c r="U19" s="209"/>
      <c r="V19" s="59"/>
      <c r="W19" s="58" t="s">
        <v>159</v>
      </c>
      <c r="X19" s="210"/>
    </row>
    <row r="20" spans="2:24" ht="28.5" customHeight="1">
      <c r="B20" s="216" t="s">
        <v>200</v>
      </c>
      <c r="C20" s="217">
        <f>'výstupy z předešlých projektů'!E15</f>
        <v>495</v>
      </c>
      <c r="D20" s="42"/>
      <c r="E20" s="43" t="s">
        <v>143</v>
      </c>
      <c r="F20" s="218">
        <f t="shared" ref="F20" si="0">C20+D20+D21</f>
        <v>1995</v>
      </c>
      <c r="G20" s="3"/>
      <c r="H20" s="219" t="s">
        <v>166</v>
      </c>
      <c r="I20" s="220"/>
      <c r="J20" s="65"/>
      <c r="K20" s="41" t="s">
        <v>148</v>
      </c>
      <c r="L20" s="210">
        <f t="shared" ref="L20" si="1">J20+J21</f>
        <v>29100000</v>
      </c>
      <c r="M20" s="3"/>
      <c r="N20" s="216" t="s">
        <v>200</v>
      </c>
      <c r="O20" s="217">
        <f>F20</f>
        <v>1995</v>
      </c>
      <c r="P20" s="42"/>
      <c r="Q20" s="43" t="s">
        <v>143</v>
      </c>
      <c r="R20" s="218">
        <f t="shared" ref="R20" si="2">O20+P20+P21</f>
        <v>1995</v>
      </c>
      <c r="T20" s="208" t="s">
        <v>166</v>
      </c>
      <c r="U20" s="209"/>
      <c r="V20" s="59"/>
      <c r="W20" s="58" t="s">
        <v>148</v>
      </c>
      <c r="X20" s="210">
        <f>L20+V20+V21</f>
        <v>29100000</v>
      </c>
    </row>
    <row r="21" spans="2:24" ht="25.5" customHeight="1">
      <c r="B21" s="216"/>
      <c r="C21" s="217"/>
      <c r="D21" s="42">
        <v>1500</v>
      </c>
      <c r="E21" s="43" t="s">
        <v>157</v>
      </c>
      <c r="F21" s="218"/>
      <c r="G21" s="3"/>
      <c r="H21" s="219"/>
      <c r="I21" s="220"/>
      <c r="J21" s="65">
        <v>29100000</v>
      </c>
      <c r="K21" s="41" t="s">
        <v>159</v>
      </c>
      <c r="L21" s="210"/>
      <c r="M21" s="3"/>
      <c r="N21" s="216"/>
      <c r="O21" s="217"/>
      <c r="P21" s="42"/>
      <c r="Q21" s="43" t="s">
        <v>157</v>
      </c>
      <c r="R21" s="218"/>
      <c r="T21" s="208"/>
      <c r="U21" s="209"/>
      <c r="V21" s="59"/>
      <c r="W21" s="58" t="s">
        <v>159</v>
      </c>
      <c r="X21" s="210"/>
    </row>
    <row r="22" spans="2:24" ht="23.25" customHeight="1">
      <c r="B22" s="216" t="s">
        <v>201</v>
      </c>
      <c r="C22" s="217">
        <f>'výstupy z předešlých projektů'!E17</f>
        <v>5456</v>
      </c>
      <c r="D22" s="42"/>
      <c r="E22" s="43" t="s">
        <v>143</v>
      </c>
      <c r="F22" s="218">
        <f t="shared" ref="F22" si="3">C22+D22+D23</f>
        <v>5456</v>
      </c>
      <c r="G22" s="3"/>
      <c r="H22" s="219" t="s">
        <v>184</v>
      </c>
      <c r="I22" s="220"/>
      <c r="J22" s="65"/>
      <c r="K22" s="41" t="s">
        <v>148</v>
      </c>
      <c r="L22" s="210">
        <f t="shared" ref="L22" si="4">J22+J23</f>
        <v>0</v>
      </c>
      <c r="M22" s="3"/>
      <c r="N22" s="216" t="s">
        <v>201</v>
      </c>
      <c r="O22" s="217">
        <f>F22</f>
        <v>5456</v>
      </c>
      <c r="P22" s="42"/>
      <c r="Q22" s="43" t="s">
        <v>143</v>
      </c>
      <c r="R22" s="218">
        <f t="shared" ref="R22" si="5">O22+P22+P23</f>
        <v>5456</v>
      </c>
      <c r="T22" s="208" t="s">
        <v>184</v>
      </c>
      <c r="U22" s="209"/>
      <c r="V22" s="59"/>
      <c r="W22" s="58" t="s">
        <v>148</v>
      </c>
      <c r="X22" s="210">
        <f>L22+V22+V23</f>
        <v>0</v>
      </c>
    </row>
    <row r="23" spans="2:24" ht="23.25" customHeight="1">
      <c r="B23" s="216"/>
      <c r="C23" s="217"/>
      <c r="D23" s="42"/>
      <c r="E23" s="43" t="s">
        <v>157</v>
      </c>
      <c r="F23" s="218"/>
      <c r="G23" s="3"/>
      <c r="H23" s="219"/>
      <c r="I23" s="220"/>
      <c r="J23" s="65"/>
      <c r="K23" s="41" t="s">
        <v>159</v>
      </c>
      <c r="L23" s="210"/>
      <c r="M23" s="3"/>
      <c r="N23" s="216"/>
      <c r="O23" s="217"/>
      <c r="P23" s="42"/>
      <c r="Q23" s="43" t="s">
        <v>157</v>
      </c>
      <c r="R23" s="218"/>
      <c r="T23" s="208"/>
      <c r="U23" s="209"/>
      <c r="V23" s="59"/>
      <c r="W23" s="58" t="s">
        <v>159</v>
      </c>
      <c r="X23" s="210"/>
    </row>
    <row r="25" spans="2:24">
      <c r="B25" s="211" t="s">
        <v>202</v>
      </c>
      <c r="C25" s="211"/>
      <c r="D25" s="211"/>
      <c r="E25" s="211"/>
      <c r="F25" s="211"/>
      <c r="H25" s="212" t="s">
        <v>203</v>
      </c>
      <c r="I25" s="213"/>
      <c r="J25" s="213"/>
      <c r="K25" s="213"/>
      <c r="L25" s="214"/>
      <c r="N25" s="215" t="s">
        <v>204</v>
      </c>
      <c r="O25" s="215"/>
      <c r="P25" s="215"/>
      <c r="Q25" s="215"/>
      <c r="R25" s="215"/>
    </row>
    <row r="26" spans="2:24" ht="90">
      <c r="B26" s="52" t="s">
        <v>205</v>
      </c>
      <c r="C26" s="53">
        <f>IF(OR(B5="do 10",B5="10-20"),O26,IFERROR(((C29-(C28/C27))/C29)*100,0))</f>
        <v>0</v>
      </c>
      <c r="E26" s="54" t="s">
        <v>206</v>
      </c>
      <c r="F26" s="53">
        <f>IFERROR(((F29-(F28/F27))/F29)*100,0)</f>
        <v>0</v>
      </c>
      <c r="H26" s="207" t="b">
        <f>_xlfn.IFS(B5="do 10",L18+L20+L22&lt;=87300000,B5="10-20",L18+L20+L22&lt;=67900000,B5="20-30",L18+L20+L22&lt;=91120000,B5="30-40",L18+L20+L22&lt;=81885000,B5="nad 40",L18+L20+L22&lt;=98850000,B5="Praha",L18+L20+L22&lt;=104209500,B5="ŘSD",L18+L20+L22&lt;=148720661,B5="SŽ",L18+L20+L22&lt;=146857107)</f>
        <v>1</v>
      </c>
      <c r="I26" s="207"/>
      <c r="J26" s="207"/>
      <c r="K26" s="207"/>
      <c r="L26" s="207"/>
      <c r="N26" s="55" t="s">
        <v>207</v>
      </c>
      <c r="O26" s="53">
        <f>IFERROR(((O29-(O28/O27))/O29)*100,0)</f>
        <v>0</v>
      </c>
      <c r="Q26" s="54" t="s">
        <v>208</v>
      </c>
      <c r="R26" s="53">
        <f>IFERROR(((R29-(R28/R27))/R29)*100,0)</f>
        <v>0</v>
      </c>
    </row>
    <row r="27" spans="2:24">
      <c r="B27" s="39" t="s">
        <v>209</v>
      </c>
      <c r="C27" s="64">
        <f>F18-C18</f>
        <v>15000</v>
      </c>
      <c r="E27" s="30" t="s">
        <v>210</v>
      </c>
      <c r="F27" s="36">
        <f>(F20-C20)+(F22-C22)</f>
        <v>1500</v>
      </c>
      <c r="N27" s="35" t="s">
        <v>211</v>
      </c>
      <c r="O27" s="64">
        <f>R18-O18</f>
        <v>0</v>
      </c>
      <c r="Q27" s="30" t="s">
        <v>212</v>
      </c>
      <c r="R27" s="36">
        <f>(R20-O20)+(R22-O22)</f>
        <v>0</v>
      </c>
    </row>
    <row r="28" spans="2:24">
      <c r="B28" s="39" t="s">
        <v>213</v>
      </c>
      <c r="C28" s="51">
        <f>L18</f>
        <v>69750000</v>
      </c>
      <c r="E28" s="30" t="s">
        <v>214</v>
      </c>
      <c r="F28" s="38">
        <f>L20+L22</f>
        <v>29100000</v>
      </c>
      <c r="N28" s="35" t="s">
        <v>215</v>
      </c>
      <c r="O28" s="37">
        <f>X18-L18</f>
        <v>0</v>
      </c>
      <c r="Q28" s="30" t="s">
        <v>216</v>
      </c>
      <c r="R28" s="38">
        <f>(X20-L20)+(X22-L22)</f>
        <v>0</v>
      </c>
    </row>
    <row r="29" spans="2:24">
      <c r="B29" s="39" t="s">
        <v>217</v>
      </c>
      <c r="C29" s="36">
        <f>IF(B5="Praha",0,IF(B5="ŘSD",3402,4650))</f>
        <v>4650</v>
      </c>
      <c r="E29" s="30" t="s">
        <v>218</v>
      </c>
      <c r="F29" s="36">
        <f>IF(B5="Praha",45000,19400)</f>
        <v>19400</v>
      </c>
      <c r="N29" s="35" t="s">
        <v>217</v>
      </c>
      <c r="O29" s="36">
        <f>IF(B5="Praha",0,IF(B5="ŘSD",3402,4650))</f>
        <v>4650</v>
      </c>
      <c r="Q29" s="30" t="s">
        <v>218</v>
      </c>
      <c r="R29" s="37">
        <f>IF(B5="Praha",45000,19400)</f>
        <v>19400</v>
      </c>
    </row>
    <row r="30" spans="2:24" ht="30">
      <c r="B30" s="39" t="s">
        <v>67</v>
      </c>
      <c r="C30" s="36">
        <f>IFERROR((C28/C27),0)</f>
        <v>4650</v>
      </c>
      <c r="E30" s="34" t="s">
        <v>70</v>
      </c>
      <c r="F30" s="36">
        <f>IFERROR((F28/F27),0)</f>
        <v>19400</v>
      </c>
      <c r="N30" s="39" t="s">
        <v>91</v>
      </c>
      <c r="O30" s="36">
        <f>IFERROR((O28/O27),0)</f>
        <v>0</v>
      </c>
      <c r="Q30" s="34" t="s">
        <v>70</v>
      </c>
      <c r="R30" s="36">
        <f>IFERROR((R28/R27),0)</f>
        <v>0</v>
      </c>
    </row>
    <row r="31" spans="2:24">
      <c r="B31" s="1"/>
    </row>
    <row r="32" spans="2:24">
      <c r="B32" s="5"/>
      <c r="C32" s="7"/>
      <c r="N32" s="5"/>
      <c r="O32" s="7"/>
    </row>
    <row r="33" spans="2:15">
      <c r="B33" s="5"/>
      <c r="C33" s="8"/>
      <c r="N33" s="5"/>
      <c r="O33" s="8"/>
    </row>
    <row r="34" spans="2:15">
      <c r="B34" s="6"/>
      <c r="C34" s="26"/>
      <c r="N34" s="6"/>
      <c r="O34" s="27"/>
    </row>
    <row r="35" spans="2:15">
      <c r="B35" s="6"/>
      <c r="C35" s="8"/>
      <c r="N35" s="6"/>
      <c r="O35" s="8"/>
    </row>
    <row r="36" spans="2:15">
      <c r="B36" s="5"/>
      <c r="C36" s="4"/>
      <c r="N36" s="5"/>
      <c r="O36" s="4"/>
    </row>
  </sheetData>
  <mergeCells count="79">
    <mergeCell ref="H26:L26"/>
    <mergeCell ref="T22:T23"/>
    <mergeCell ref="U22:U23"/>
    <mergeCell ref="X22:X23"/>
    <mergeCell ref="B25:F25"/>
    <mergeCell ref="H25:L25"/>
    <mergeCell ref="N25:R25"/>
    <mergeCell ref="X20:X21"/>
    <mergeCell ref="B22:B23"/>
    <mergeCell ref="C22:C23"/>
    <mergeCell ref="F22:F23"/>
    <mergeCell ref="H22:H23"/>
    <mergeCell ref="I22:I23"/>
    <mergeCell ref="L22:L23"/>
    <mergeCell ref="N22:N23"/>
    <mergeCell ref="O22:O23"/>
    <mergeCell ref="R22:R23"/>
    <mergeCell ref="L20:L21"/>
    <mergeCell ref="N20:N21"/>
    <mergeCell ref="O20:O21"/>
    <mergeCell ref="R20:R21"/>
    <mergeCell ref="T20:T21"/>
    <mergeCell ref="U20:U21"/>
    <mergeCell ref="B20:B21"/>
    <mergeCell ref="C20:C21"/>
    <mergeCell ref="F20:F21"/>
    <mergeCell ref="H20:H21"/>
    <mergeCell ref="I20:I21"/>
    <mergeCell ref="T14:T15"/>
    <mergeCell ref="U14:U15"/>
    <mergeCell ref="X14:X15"/>
    <mergeCell ref="B18:B19"/>
    <mergeCell ref="C18:C19"/>
    <mergeCell ref="F18:F19"/>
    <mergeCell ref="H18:H19"/>
    <mergeCell ref="I18:I19"/>
    <mergeCell ref="L18:L19"/>
    <mergeCell ref="N18:N19"/>
    <mergeCell ref="O18:O19"/>
    <mergeCell ref="R18:R19"/>
    <mergeCell ref="T18:T19"/>
    <mergeCell ref="U18:U19"/>
    <mergeCell ref="X18:X19"/>
    <mergeCell ref="X12:X13"/>
    <mergeCell ref="B14:B15"/>
    <mergeCell ref="C14:C15"/>
    <mergeCell ref="F14:F15"/>
    <mergeCell ref="H14:H15"/>
    <mergeCell ref="I14:I15"/>
    <mergeCell ref="L14:L15"/>
    <mergeCell ref="N14:N15"/>
    <mergeCell ref="O14:O15"/>
    <mergeCell ref="R14:R15"/>
    <mergeCell ref="L12:L13"/>
    <mergeCell ref="N12:N13"/>
    <mergeCell ref="O12:O13"/>
    <mergeCell ref="R12:R13"/>
    <mergeCell ref="T12:T13"/>
    <mergeCell ref="U12:U13"/>
    <mergeCell ref="B12:B13"/>
    <mergeCell ref="C12:C13"/>
    <mergeCell ref="F12:F13"/>
    <mergeCell ref="H12:H13"/>
    <mergeCell ref="I12:I13"/>
    <mergeCell ref="B2:P2"/>
    <mergeCell ref="B7:L7"/>
    <mergeCell ref="N7:X7"/>
    <mergeCell ref="B10:B11"/>
    <mergeCell ref="C10:C11"/>
    <mergeCell ref="F10:F11"/>
    <mergeCell ref="H10:H11"/>
    <mergeCell ref="I10:I11"/>
    <mergeCell ref="L10:L11"/>
    <mergeCell ref="N10:N11"/>
    <mergeCell ref="O10:O11"/>
    <mergeCell ref="R10:R11"/>
    <mergeCell ref="T10:T11"/>
    <mergeCell ref="U10:U11"/>
    <mergeCell ref="X10:X11"/>
  </mergeCells>
  <conditionalFormatting sqref="C30">
    <cfRule type="cellIs" dxfId="15" priority="2" operator="greaterThan">
      <formula>$C$29</formula>
    </cfRule>
  </conditionalFormatting>
  <conditionalFormatting sqref="D5:F6">
    <cfRule type="containsText" dxfId="14" priority="4" operator="containsText" text="NEPRAVDA">
      <formula>NOT(ISERROR(SEARCH("NEPRAVDA",D5)))</formula>
    </cfRule>
  </conditionalFormatting>
  <conditionalFormatting sqref="F30">
    <cfRule type="cellIs" dxfId="13" priority="1" operator="greaterThan">
      <formula>$F$29</formula>
    </cfRule>
  </conditionalFormatting>
  <conditionalFormatting sqref="H26:L26">
    <cfRule type="containsText" dxfId="12" priority="3" operator="containsText" text="NEPRAVDA">
      <formula>NOT(ISERROR(SEARCH("NEPRAVDA",H26)))</formula>
    </cfRule>
  </conditionalFormatting>
  <pageMargins left="0.7" right="0.7" top="0.78740157499999996" bottom="0.78740157499999996" header="0.3" footer="0.3"/>
  <pageSetup paperSize="9" orientation="portrait" r:id="rId1"/>
  <headerFooter>
    <oddHeader>&amp;R&amp;"Calibri"&amp;10&amp;K000000 PRO VNITŘNÍ POTŘEBU          &amp;1#_x000D_</oddHeader>
  </headerFooter>
  <ignoredErrors>
    <ignoredError sqref="C26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10EED9-E022-49A2-8D58-77C2C764AD7D}">
          <x14:formula1>
            <xm:f>zdroj!$B$4:$B$11</xm:f>
          </x14:formula1>
          <xm:sqref>B5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AD329-717E-44E5-B9FA-40FD0C0BD1F0}">
  <dimension ref="B2:X36"/>
  <sheetViews>
    <sheetView topLeftCell="B1" zoomScale="70" zoomScaleNormal="70" workbookViewId="0">
      <selection activeCell="U27" sqref="U27"/>
    </sheetView>
  </sheetViews>
  <sheetFormatPr defaultRowHeight="15"/>
  <cols>
    <col min="1" max="1" width="3.85546875" customWidth="1"/>
    <col min="2" max="2" width="20.140625" customWidth="1"/>
    <col min="3" max="3" width="16" customWidth="1"/>
    <col min="4" max="4" width="19.28515625" customWidth="1"/>
    <col min="5" max="5" width="14.5703125" customWidth="1"/>
    <col min="6" max="6" width="18.28515625" customWidth="1"/>
    <col min="7" max="7" width="4.140625" customWidth="1"/>
    <col min="8" max="8" width="13.5703125" customWidth="1"/>
    <col min="9" max="9" width="21" customWidth="1"/>
    <col min="10" max="10" width="20.140625" customWidth="1"/>
    <col min="11" max="11" width="21.140625" customWidth="1"/>
    <col min="12" max="12" width="19" customWidth="1"/>
    <col min="13" max="13" width="4.140625" customWidth="1"/>
    <col min="14" max="14" width="20.7109375" customWidth="1"/>
    <col min="15" max="15" width="15.7109375" customWidth="1"/>
    <col min="16" max="16" width="23.85546875" customWidth="1"/>
    <col min="17" max="17" width="14.7109375" customWidth="1"/>
    <col min="18" max="18" width="19.85546875" customWidth="1"/>
    <col min="19" max="19" width="4.5703125" customWidth="1"/>
    <col min="20" max="20" width="14.140625" customWidth="1"/>
    <col min="21" max="21" width="18.140625" customWidth="1"/>
    <col min="22" max="22" width="19.28515625" customWidth="1"/>
    <col min="23" max="23" width="15.28515625" bestFit="1" customWidth="1"/>
    <col min="24" max="24" width="24.28515625" customWidth="1"/>
  </cols>
  <sheetData>
    <row r="2" spans="2:24" ht="27.75" customHeight="1">
      <c r="B2" s="225" t="s">
        <v>123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</row>
    <row r="4" spans="2:24" ht="76.5" customHeight="1">
      <c r="B4" s="31" t="s">
        <v>21</v>
      </c>
      <c r="D4" s="57" t="s">
        <v>26</v>
      </c>
      <c r="E4" s="1"/>
      <c r="F4" s="57" t="s">
        <v>30</v>
      </c>
      <c r="H4" s="1"/>
      <c r="I4" s="32" t="s">
        <v>251</v>
      </c>
      <c r="J4" s="1"/>
      <c r="K4" s="40" t="s">
        <v>252</v>
      </c>
      <c r="N4" s="40" t="s">
        <v>253</v>
      </c>
      <c r="P4" s="40" t="s">
        <v>254</v>
      </c>
      <c r="R4" s="1"/>
    </row>
    <row r="5" spans="2:24" ht="18.75">
      <c r="B5" s="56" t="s">
        <v>264</v>
      </c>
      <c r="D5" s="30" t="b">
        <f>_xlfn.IFS(B5="do 10",D18+D19&gt;=0,B5="10-20",D18+D19&gt;=0,B5="20-30",D18+D19&gt;=10000,B5="30-40",D18+D19&gt;=10100,B5="nad 40",D18+D19&gt;=15000,B5="Praha",D18+D19&gt;=49000,B5="ŘSD",D18+D19&gt;=10000,B5="SŽ",D18+D19&gt;=1300)</f>
        <v>1</v>
      </c>
      <c r="F5" s="30" t="b">
        <f>_xlfn.IFS(B5="do 10",D20+D21+D22+D23&gt;=1500,B5="10-20",D20+D21+D22+D23&gt;=1000,B5="20-30",D20+D21+D22+D23&gt;=1000,B5="30-40",D20+D21+D22+D23&gt;=500,B5="nad 40",D20+D21+D22+D23&gt;=500,B5="Praha",D20+D21+D22+D23&gt;=19700,B5="ŘSD",D20+D21+D22+D23&gt;=8000,B5="SŽ",D20+D21+D22+D23&gt;=15500)</f>
        <v>1</v>
      </c>
      <c r="I5" s="33">
        <f>IF(C26&gt;0,ROUND(C26,0),0)</f>
        <v>0</v>
      </c>
      <c r="K5" s="33">
        <f>IF(F26&gt;0,ROUND(F26,0),0)</f>
        <v>0</v>
      </c>
      <c r="N5" s="33">
        <f>IF(O26&gt;0,ROUND(O26,0),0)</f>
        <v>0</v>
      </c>
      <c r="P5" s="33">
        <f>IF(R26&gt;0,ROUND(R26,0),0)</f>
        <v>0</v>
      </c>
      <c r="R5" s="25"/>
    </row>
    <row r="6" spans="2:24" ht="18.75">
      <c r="R6" s="25"/>
    </row>
    <row r="7" spans="2:24" ht="31.5" customHeight="1">
      <c r="B7" s="226" t="s">
        <v>129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N7" s="227" t="s">
        <v>130</v>
      </c>
      <c r="O7" s="227"/>
      <c r="P7" s="227"/>
      <c r="Q7" s="227"/>
      <c r="R7" s="227"/>
      <c r="S7" s="227"/>
      <c r="T7" s="227"/>
      <c r="U7" s="227"/>
      <c r="V7" s="227"/>
      <c r="W7" s="227"/>
      <c r="X7" s="227"/>
    </row>
    <row r="8" spans="2:24" ht="11.2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69.75" customHeight="1">
      <c r="B9" s="63" t="s">
        <v>131</v>
      </c>
      <c r="C9" s="62" t="s">
        <v>46</v>
      </c>
      <c r="D9" s="62" t="s">
        <v>132</v>
      </c>
      <c r="E9" s="62" t="s">
        <v>133</v>
      </c>
      <c r="F9" s="62" t="s">
        <v>54</v>
      </c>
      <c r="G9" s="2"/>
      <c r="H9" s="63" t="s">
        <v>134</v>
      </c>
      <c r="I9" s="63" t="s">
        <v>61</v>
      </c>
      <c r="J9" s="63" t="s">
        <v>255</v>
      </c>
      <c r="K9" s="63" t="s">
        <v>136</v>
      </c>
      <c r="L9" s="63" t="s">
        <v>256</v>
      </c>
      <c r="M9" s="2"/>
      <c r="N9" s="63" t="s">
        <v>131</v>
      </c>
      <c r="O9" s="62" t="s">
        <v>137</v>
      </c>
      <c r="P9" s="62" t="s">
        <v>78</v>
      </c>
      <c r="Q9" s="62" t="s">
        <v>133</v>
      </c>
      <c r="R9" s="62" t="s">
        <v>81</v>
      </c>
      <c r="T9" s="60" t="s">
        <v>134</v>
      </c>
      <c r="U9" s="60" t="s">
        <v>87</v>
      </c>
      <c r="V9" s="60" t="s">
        <v>257</v>
      </c>
      <c r="W9" s="60" t="s">
        <v>136</v>
      </c>
      <c r="X9" s="60" t="s">
        <v>258</v>
      </c>
    </row>
    <row r="10" spans="2:24" ht="18" customHeight="1">
      <c r="B10" s="223" t="s">
        <v>140</v>
      </c>
      <c r="C10" s="224" t="s">
        <v>259</v>
      </c>
      <c r="D10" s="63" t="s">
        <v>142</v>
      </c>
      <c r="E10" s="62" t="s">
        <v>143</v>
      </c>
      <c r="F10" s="224" t="s">
        <v>144</v>
      </c>
      <c r="G10" s="3"/>
      <c r="H10" s="224" t="s">
        <v>145</v>
      </c>
      <c r="I10" s="224" t="s">
        <v>146</v>
      </c>
      <c r="J10" s="63" t="s">
        <v>147</v>
      </c>
      <c r="K10" s="63" t="s">
        <v>148</v>
      </c>
      <c r="L10" s="224" t="s">
        <v>149</v>
      </c>
      <c r="M10" s="3"/>
      <c r="N10" s="223" t="s">
        <v>140</v>
      </c>
      <c r="O10" s="224" t="s">
        <v>150</v>
      </c>
      <c r="P10" s="63" t="s">
        <v>151</v>
      </c>
      <c r="Q10" s="62" t="s">
        <v>143</v>
      </c>
      <c r="R10" s="224" t="s">
        <v>152</v>
      </c>
      <c r="T10" s="221" t="s">
        <v>145</v>
      </c>
      <c r="U10" s="222" t="s">
        <v>153</v>
      </c>
      <c r="V10" s="61" t="s">
        <v>154</v>
      </c>
      <c r="W10" s="61" t="s">
        <v>148</v>
      </c>
      <c r="X10" s="222" t="s">
        <v>155</v>
      </c>
    </row>
    <row r="11" spans="2:24" ht="18.75" customHeight="1">
      <c r="B11" s="223"/>
      <c r="C11" s="224"/>
      <c r="D11" s="63" t="s">
        <v>156</v>
      </c>
      <c r="E11" s="62" t="s">
        <v>157</v>
      </c>
      <c r="F11" s="224"/>
      <c r="G11" s="3"/>
      <c r="H11" s="224"/>
      <c r="I11" s="224"/>
      <c r="J11" s="63" t="s">
        <v>158</v>
      </c>
      <c r="K11" s="63" t="s">
        <v>159</v>
      </c>
      <c r="L11" s="224"/>
      <c r="M11" s="3"/>
      <c r="N11" s="223"/>
      <c r="O11" s="224"/>
      <c r="P11" s="63" t="s">
        <v>160</v>
      </c>
      <c r="Q11" s="62" t="s">
        <v>157</v>
      </c>
      <c r="R11" s="224"/>
      <c r="T11" s="221"/>
      <c r="U11" s="222"/>
      <c r="V11" s="61" t="s">
        <v>161</v>
      </c>
      <c r="W11" s="61" t="s">
        <v>159</v>
      </c>
      <c r="X11" s="222"/>
    </row>
    <row r="12" spans="2:24">
      <c r="B12" s="223" t="s">
        <v>162</v>
      </c>
      <c r="C12" s="224" t="s">
        <v>260</v>
      </c>
      <c r="D12" s="63" t="s">
        <v>164</v>
      </c>
      <c r="E12" s="62" t="s">
        <v>143</v>
      </c>
      <c r="F12" s="224" t="s">
        <v>165</v>
      </c>
      <c r="G12" s="3"/>
      <c r="H12" s="224" t="s">
        <v>166</v>
      </c>
      <c r="I12" s="224" t="s">
        <v>167</v>
      </c>
      <c r="J12" s="63" t="s">
        <v>168</v>
      </c>
      <c r="K12" s="63" t="s">
        <v>148</v>
      </c>
      <c r="L12" s="224" t="s">
        <v>169</v>
      </c>
      <c r="M12" s="3"/>
      <c r="N12" s="223" t="s">
        <v>162</v>
      </c>
      <c r="O12" s="224" t="s">
        <v>170</v>
      </c>
      <c r="P12" s="63" t="s">
        <v>171</v>
      </c>
      <c r="Q12" s="62" t="s">
        <v>143</v>
      </c>
      <c r="R12" s="224" t="s">
        <v>172</v>
      </c>
      <c r="T12" s="221" t="s">
        <v>166</v>
      </c>
      <c r="U12" s="222" t="s">
        <v>173</v>
      </c>
      <c r="V12" s="61" t="s">
        <v>174</v>
      </c>
      <c r="W12" s="61" t="s">
        <v>148</v>
      </c>
      <c r="X12" s="222" t="s">
        <v>175</v>
      </c>
    </row>
    <row r="13" spans="2:24" ht="17.25" customHeight="1">
      <c r="B13" s="223"/>
      <c r="C13" s="224"/>
      <c r="D13" s="63" t="s">
        <v>176</v>
      </c>
      <c r="E13" s="62" t="s">
        <v>157</v>
      </c>
      <c r="F13" s="224"/>
      <c r="G13" s="3"/>
      <c r="H13" s="224"/>
      <c r="I13" s="224"/>
      <c r="J13" s="63" t="s">
        <v>177</v>
      </c>
      <c r="K13" s="63" t="s">
        <v>159</v>
      </c>
      <c r="L13" s="224"/>
      <c r="M13" s="3"/>
      <c r="N13" s="223"/>
      <c r="O13" s="224"/>
      <c r="P13" s="63" t="s">
        <v>178</v>
      </c>
      <c r="Q13" s="62" t="s">
        <v>157</v>
      </c>
      <c r="R13" s="224"/>
      <c r="T13" s="221"/>
      <c r="U13" s="222"/>
      <c r="V13" s="61" t="s">
        <v>179</v>
      </c>
      <c r="W13" s="61" t="s">
        <v>159</v>
      </c>
      <c r="X13" s="222"/>
    </row>
    <row r="14" spans="2:24">
      <c r="B14" s="223" t="s">
        <v>180</v>
      </c>
      <c r="C14" s="224" t="s">
        <v>261</v>
      </c>
      <c r="D14" s="63" t="s">
        <v>182</v>
      </c>
      <c r="E14" s="62" t="s">
        <v>143</v>
      </c>
      <c r="F14" s="224" t="s">
        <v>183</v>
      </c>
      <c r="G14" s="3"/>
      <c r="H14" s="224" t="s">
        <v>184</v>
      </c>
      <c r="I14" s="224" t="s">
        <v>185</v>
      </c>
      <c r="J14" s="63" t="s">
        <v>186</v>
      </c>
      <c r="K14" s="63" t="s">
        <v>148</v>
      </c>
      <c r="L14" s="224" t="s">
        <v>187</v>
      </c>
      <c r="M14" s="3"/>
      <c r="N14" s="223" t="s">
        <v>180</v>
      </c>
      <c r="O14" s="224" t="s">
        <v>188</v>
      </c>
      <c r="P14" s="63" t="s">
        <v>189</v>
      </c>
      <c r="Q14" s="62" t="s">
        <v>143</v>
      </c>
      <c r="R14" s="224" t="s">
        <v>190</v>
      </c>
      <c r="T14" s="221" t="s">
        <v>184</v>
      </c>
      <c r="U14" s="222" t="s">
        <v>191</v>
      </c>
      <c r="V14" s="61" t="s">
        <v>192</v>
      </c>
      <c r="W14" s="61" t="s">
        <v>148</v>
      </c>
      <c r="X14" s="222" t="s">
        <v>193</v>
      </c>
    </row>
    <row r="15" spans="2:24" ht="18" customHeight="1">
      <c r="B15" s="223"/>
      <c r="C15" s="224"/>
      <c r="D15" s="63" t="s">
        <v>194</v>
      </c>
      <c r="E15" s="62" t="s">
        <v>157</v>
      </c>
      <c r="F15" s="224"/>
      <c r="G15" s="3"/>
      <c r="H15" s="224"/>
      <c r="I15" s="224"/>
      <c r="J15" s="63" t="s">
        <v>195</v>
      </c>
      <c r="K15" s="63" t="s">
        <v>159</v>
      </c>
      <c r="L15" s="224"/>
      <c r="M15" s="3"/>
      <c r="N15" s="223"/>
      <c r="O15" s="224"/>
      <c r="P15" s="63" t="s">
        <v>196</v>
      </c>
      <c r="Q15" s="62" t="s">
        <v>157</v>
      </c>
      <c r="R15" s="224"/>
      <c r="T15" s="221"/>
      <c r="U15" s="222"/>
      <c r="V15" s="61" t="s">
        <v>197</v>
      </c>
      <c r="W15" s="61" t="s">
        <v>159</v>
      </c>
      <c r="X15" s="222"/>
    </row>
    <row r="16" spans="2:24" ht="15.75" thickBot="1"/>
    <row r="17" spans="2:24" ht="75">
      <c r="B17" s="44" t="s">
        <v>131</v>
      </c>
      <c r="C17" s="45" t="s">
        <v>46</v>
      </c>
      <c r="D17" s="45" t="s">
        <v>50</v>
      </c>
      <c r="E17" s="45" t="s">
        <v>133</v>
      </c>
      <c r="F17" s="46" t="s">
        <v>54</v>
      </c>
      <c r="G17" s="2"/>
      <c r="H17" s="44" t="s">
        <v>134</v>
      </c>
      <c r="I17" s="47" t="s">
        <v>61</v>
      </c>
      <c r="J17" s="47" t="s">
        <v>255</v>
      </c>
      <c r="K17" s="47" t="s">
        <v>136</v>
      </c>
      <c r="L17" s="48" t="s">
        <v>256</v>
      </c>
      <c r="M17" s="2"/>
      <c r="N17" s="44" t="s">
        <v>131</v>
      </c>
      <c r="O17" s="45" t="s">
        <v>137</v>
      </c>
      <c r="P17" s="45" t="s">
        <v>78</v>
      </c>
      <c r="Q17" s="45" t="s">
        <v>133</v>
      </c>
      <c r="R17" s="46" t="s">
        <v>81</v>
      </c>
      <c r="T17" s="49" t="s">
        <v>134</v>
      </c>
      <c r="U17" s="50" t="s">
        <v>87</v>
      </c>
      <c r="V17" s="50" t="s">
        <v>257</v>
      </c>
      <c r="W17" s="50" t="s">
        <v>136</v>
      </c>
      <c r="X17" s="29" t="s">
        <v>258</v>
      </c>
    </row>
    <row r="18" spans="2:24" ht="20.25" customHeight="1">
      <c r="B18" s="216" t="s">
        <v>199</v>
      </c>
      <c r="C18" s="217">
        <f>'výstupy z předešlých projektů'!E13</f>
        <v>44645</v>
      </c>
      <c r="D18" s="42"/>
      <c r="E18" s="43" t="s">
        <v>143</v>
      </c>
      <c r="F18" s="218">
        <f>C18+D18+D19</f>
        <v>44645</v>
      </c>
      <c r="G18" s="3"/>
      <c r="H18" s="219" t="s">
        <v>145</v>
      </c>
      <c r="I18" s="220"/>
      <c r="J18" s="65"/>
      <c r="K18" s="41" t="s">
        <v>148</v>
      </c>
      <c r="L18" s="210">
        <f>J18+J19</f>
        <v>0</v>
      </c>
      <c r="M18" s="3"/>
      <c r="N18" s="216" t="s">
        <v>199</v>
      </c>
      <c r="O18" s="217">
        <f>F18</f>
        <v>44645</v>
      </c>
      <c r="P18" s="42"/>
      <c r="Q18" s="43" t="s">
        <v>143</v>
      </c>
      <c r="R18" s="218">
        <f>O18+P18+P19</f>
        <v>44645</v>
      </c>
      <c r="T18" s="208" t="s">
        <v>145</v>
      </c>
      <c r="U18" s="209"/>
      <c r="V18" s="59"/>
      <c r="W18" s="58" t="s">
        <v>148</v>
      </c>
      <c r="X18" s="210">
        <f>L18+V18+V19</f>
        <v>0</v>
      </c>
    </row>
    <row r="19" spans="2:24" ht="24.75" customHeight="1">
      <c r="B19" s="216"/>
      <c r="C19" s="217"/>
      <c r="D19" s="42">
        <v>0</v>
      </c>
      <c r="E19" s="43" t="s">
        <v>157</v>
      </c>
      <c r="F19" s="218"/>
      <c r="G19" s="3"/>
      <c r="H19" s="219"/>
      <c r="I19" s="220"/>
      <c r="J19" s="65">
        <v>0</v>
      </c>
      <c r="K19" s="41" t="s">
        <v>159</v>
      </c>
      <c r="L19" s="210"/>
      <c r="M19" s="3"/>
      <c r="N19" s="216"/>
      <c r="O19" s="217"/>
      <c r="P19" s="42"/>
      <c r="Q19" s="43" t="s">
        <v>157</v>
      </c>
      <c r="R19" s="218"/>
      <c r="T19" s="208"/>
      <c r="U19" s="209"/>
      <c r="V19" s="59"/>
      <c r="W19" s="58" t="s">
        <v>159</v>
      </c>
      <c r="X19" s="210"/>
    </row>
    <row r="20" spans="2:24" ht="28.5" customHeight="1">
      <c r="B20" s="216" t="s">
        <v>200</v>
      </c>
      <c r="C20" s="217">
        <f>'výstupy z předešlých projektů'!E15</f>
        <v>495</v>
      </c>
      <c r="D20" s="42"/>
      <c r="E20" s="43" t="s">
        <v>143</v>
      </c>
      <c r="F20" s="218">
        <f t="shared" ref="F20" si="0">C20+D20+D21</f>
        <v>4995</v>
      </c>
      <c r="G20" s="3"/>
      <c r="H20" s="219" t="s">
        <v>166</v>
      </c>
      <c r="I20" s="220"/>
      <c r="J20" s="65"/>
      <c r="K20" s="41" t="s">
        <v>148</v>
      </c>
      <c r="L20" s="210">
        <f t="shared" ref="L20" si="1">J20+J21</f>
        <v>87300000</v>
      </c>
      <c r="M20" s="3"/>
      <c r="N20" s="216" t="s">
        <v>200</v>
      </c>
      <c r="O20" s="217">
        <f>F20</f>
        <v>4995</v>
      </c>
      <c r="P20" s="42"/>
      <c r="Q20" s="43" t="s">
        <v>143</v>
      </c>
      <c r="R20" s="218">
        <f t="shared" ref="R20" si="2">O20+P20+P21</f>
        <v>4995</v>
      </c>
      <c r="T20" s="208" t="s">
        <v>166</v>
      </c>
      <c r="U20" s="209"/>
      <c r="V20" s="59"/>
      <c r="W20" s="58" t="s">
        <v>148</v>
      </c>
      <c r="X20" s="210">
        <f>L20+V20+V21</f>
        <v>87300000</v>
      </c>
    </row>
    <row r="21" spans="2:24" ht="25.5" customHeight="1">
      <c r="B21" s="216"/>
      <c r="C21" s="217"/>
      <c r="D21" s="42">
        <v>4500</v>
      </c>
      <c r="E21" s="43" t="s">
        <v>157</v>
      </c>
      <c r="F21" s="218"/>
      <c r="G21" s="3"/>
      <c r="H21" s="219"/>
      <c r="I21" s="220"/>
      <c r="J21" s="65">
        <v>87300000</v>
      </c>
      <c r="K21" s="41" t="s">
        <v>159</v>
      </c>
      <c r="L21" s="210"/>
      <c r="M21" s="3"/>
      <c r="N21" s="216"/>
      <c r="O21" s="217"/>
      <c r="P21" s="42"/>
      <c r="Q21" s="43" t="s">
        <v>157</v>
      </c>
      <c r="R21" s="218"/>
      <c r="T21" s="208"/>
      <c r="U21" s="209"/>
      <c r="V21" s="59"/>
      <c r="W21" s="58" t="s">
        <v>159</v>
      </c>
      <c r="X21" s="210"/>
    </row>
    <row r="22" spans="2:24" ht="23.25" customHeight="1">
      <c r="B22" s="216" t="s">
        <v>201</v>
      </c>
      <c r="C22" s="217">
        <f>'výstupy z předešlých projektů'!E17</f>
        <v>5456</v>
      </c>
      <c r="D22" s="42"/>
      <c r="E22" s="43" t="s">
        <v>143</v>
      </c>
      <c r="F22" s="218">
        <f t="shared" ref="F22" si="3">C22+D22+D23</f>
        <v>5456</v>
      </c>
      <c r="G22" s="3"/>
      <c r="H22" s="219" t="s">
        <v>184</v>
      </c>
      <c r="I22" s="220"/>
      <c r="J22" s="65"/>
      <c r="K22" s="41" t="s">
        <v>148</v>
      </c>
      <c r="L22" s="210">
        <f t="shared" ref="L22" si="4">J22+J23</f>
        <v>0</v>
      </c>
      <c r="M22" s="3"/>
      <c r="N22" s="216" t="s">
        <v>201</v>
      </c>
      <c r="O22" s="217">
        <f>F22</f>
        <v>5456</v>
      </c>
      <c r="P22" s="42"/>
      <c r="Q22" s="43" t="s">
        <v>143</v>
      </c>
      <c r="R22" s="218">
        <f t="shared" ref="R22" si="5">O22+P22+P23</f>
        <v>5456</v>
      </c>
      <c r="T22" s="208" t="s">
        <v>184</v>
      </c>
      <c r="U22" s="209"/>
      <c r="V22" s="59"/>
      <c r="W22" s="58" t="s">
        <v>148</v>
      </c>
      <c r="X22" s="210">
        <f>L22+V22+V23</f>
        <v>0</v>
      </c>
    </row>
    <row r="23" spans="2:24" ht="23.25" customHeight="1">
      <c r="B23" s="216"/>
      <c r="C23" s="217"/>
      <c r="D23" s="42"/>
      <c r="E23" s="43" t="s">
        <v>157</v>
      </c>
      <c r="F23" s="218"/>
      <c r="G23" s="3"/>
      <c r="H23" s="219"/>
      <c r="I23" s="220"/>
      <c r="J23" s="65"/>
      <c r="K23" s="41" t="s">
        <v>159</v>
      </c>
      <c r="L23" s="210"/>
      <c r="M23" s="3"/>
      <c r="N23" s="216"/>
      <c r="O23" s="217"/>
      <c r="P23" s="42"/>
      <c r="Q23" s="43" t="s">
        <v>157</v>
      </c>
      <c r="R23" s="218"/>
      <c r="T23" s="208"/>
      <c r="U23" s="209"/>
      <c r="V23" s="59"/>
      <c r="W23" s="58" t="s">
        <v>159</v>
      </c>
      <c r="X23" s="210"/>
    </row>
    <row r="25" spans="2:24">
      <c r="B25" s="211" t="s">
        <v>202</v>
      </c>
      <c r="C25" s="211"/>
      <c r="D25" s="211"/>
      <c r="E25" s="211"/>
      <c r="F25" s="211"/>
      <c r="H25" s="212" t="s">
        <v>203</v>
      </c>
      <c r="I25" s="213"/>
      <c r="J25" s="213"/>
      <c r="K25" s="213"/>
      <c r="L25" s="214"/>
      <c r="N25" s="215" t="s">
        <v>204</v>
      </c>
      <c r="O25" s="215"/>
      <c r="P25" s="215"/>
      <c r="Q25" s="215"/>
      <c r="R25" s="215"/>
    </row>
    <row r="26" spans="2:24" ht="90">
      <c r="B26" s="52" t="s">
        <v>205</v>
      </c>
      <c r="C26" s="53">
        <f>IF(OR(B5="do 10",B5="10-20"),O26,IFERROR(((C29-(C28/C27))/C29)*100,0))</f>
        <v>0</v>
      </c>
      <c r="E26" s="54" t="s">
        <v>206</v>
      </c>
      <c r="F26" s="53">
        <f>IFERROR(((F29-(F28/F27))/F29)*100,0)</f>
        <v>0</v>
      </c>
      <c r="H26" s="207" t="b">
        <f>_xlfn.IFS(B5="do 10",L18+L20+L22&lt;=87300000,B5="10-20",L18+L20+L22&lt;=67900000,B5="20-30",L18+L20+L22&lt;=91120000,B5="30-40",L18+L20+L22&lt;=81885000,B5="nad 40",L18+L20+L22&lt;=98850000,B5="Praha",L18+L20+L22&lt;=104209500,B5="ŘSD",L18+L20+L22&lt;=148720661,B5="SŽ",L18+L20+L22&lt;=146857107)</f>
        <v>1</v>
      </c>
      <c r="I26" s="207"/>
      <c r="J26" s="207"/>
      <c r="K26" s="207"/>
      <c r="L26" s="207"/>
      <c r="N26" s="55" t="s">
        <v>207</v>
      </c>
      <c r="O26" s="53">
        <f>IFERROR(((O29-(O28/O27))/O29)*100,0)</f>
        <v>0</v>
      </c>
      <c r="Q26" s="54" t="s">
        <v>208</v>
      </c>
      <c r="R26" s="53">
        <f>IFERROR(((R29-(R28/R27))/R29)*100,0)</f>
        <v>0</v>
      </c>
    </row>
    <row r="27" spans="2:24">
      <c r="B27" s="39" t="s">
        <v>209</v>
      </c>
      <c r="C27" s="64">
        <f>F18-C18</f>
        <v>0</v>
      </c>
      <c r="E27" s="30" t="s">
        <v>210</v>
      </c>
      <c r="F27" s="36">
        <f>(F20-C20)+(F22-C22)</f>
        <v>4500</v>
      </c>
      <c r="N27" s="35" t="s">
        <v>211</v>
      </c>
      <c r="O27" s="64">
        <f>R18-O18</f>
        <v>0</v>
      </c>
      <c r="Q27" s="30" t="s">
        <v>212</v>
      </c>
      <c r="R27" s="36">
        <f>(R20-O20)+(R22-O22)</f>
        <v>0</v>
      </c>
    </row>
    <row r="28" spans="2:24">
      <c r="B28" s="39" t="s">
        <v>213</v>
      </c>
      <c r="C28" s="51">
        <f>L18</f>
        <v>0</v>
      </c>
      <c r="E28" s="30" t="s">
        <v>214</v>
      </c>
      <c r="F28" s="38">
        <f>L20+L22</f>
        <v>87300000</v>
      </c>
      <c r="N28" s="35" t="s">
        <v>215</v>
      </c>
      <c r="O28" s="37">
        <f>X18-L18</f>
        <v>0</v>
      </c>
      <c r="Q28" s="30" t="s">
        <v>216</v>
      </c>
      <c r="R28" s="38">
        <f>(X20-L20)+(X22-L22)</f>
        <v>0</v>
      </c>
    </row>
    <row r="29" spans="2:24">
      <c r="B29" s="39" t="s">
        <v>217</v>
      </c>
      <c r="C29" s="36">
        <f>IF(B5="Praha",0,IF(B5="ŘSD",3402,4650))</f>
        <v>4650</v>
      </c>
      <c r="E29" s="30" t="s">
        <v>218</v>
      </c>
      <c r="F29" s="36">
        <f>IF(B5="Praha",45000,19400)</f>
        <v>19400</v>
      </c>
      <c r="N29" s="35" t="s">
        <v>217</v>
      </c>
      <c r="O29" s="36">
        <f>IF(B5="Praha",0,IF(B5="ŘSD",3402,4650))</f>
        <v>4650</v>
      </c>
      <c r="Q29" s="30" t="s">
        <v>218</v>
      </c>
      <c r="R29" s="37">
        <f>IF(B5="Praha",45000,19400)</f>
        <v>19400</v>
      </c>
    </row>
    <row r="30" spans="2:24" ht="30">
      <c r="B30" s="39" t="s">
        <v>67</v>
      </c>
      <c r="C30" s="36">
        <f>IFERROR((C28/C27),0)</f>
        <v>0</v>
      </c>
      <c r="E30" s="34" t="s">
        <v>70</v>
      </c>
      <c r="F30" s="36">
        <f>IFERROR((F28/F27),0)</f>
        <v>19400</v>
      </c>
      <c r="N30" s="39" t="s">
        <v>91</v>
      </c>
      <c r="O30" s="36">
        <f>IFERROR((O28/O27),0)</f>
        <v>0</v>
      </c>
      <c r="Q30" s="34" t="s">
        <v>70</v>
      </c>
      <c r="R30" s="36">
        <f>IFERROR((R28/R27),0)</f>
        <v>0</v>
      </c>
    </row>
    <row r="31" spans="2:24">
      <c r="B31" s="1"/>
    </row>
    <row r="32" spans="2:24">
      <c r="B32" s="5"/>
      <c r="C32" s="7"/>
      <c r="N32" s="5"/>
      <c r="O32" s="7"/>
    </row>
    <row r="33" spans="2:15">
      <c r="B33" s="5"/>
      <c r="C33" s="8"/>
      <c r="N33" s="5"/>
      <c r="O33" s="8"/>
    </row>
    <row r="34" spans="2:15">
      <c r="B34" s="6"/>
      <c r="C34" s="26"/>
      <c r="N34" s="6"/>
      <c r="O34" s="27"/>
    </row>
    <row r="35" spans="2:15">
      <c r="B35" s="6"/>
      <c r="C35" s="8"/>
      <c r="N35" s="6"/>
      <c r="O35" s="8"/>
    </row>
    <row r="36" spans="2:15">
      <c r="B36" s="5"/>
      <c r="C36" s="4"/>
      <c r="N36" s="5"/>
      <c r="O36" s="4"/>
    </row>
  </sheetData>
  <mergeCells count="79">
    <mergeCell ref="H26:L26"/>
    <mergeCell ref="T22:T23"/>
    <mergeCell ref="U22:U23"/>
    <mergeCell ref="X22:X23"/>
    <mergeCell ref="B25:F25"/>
    <mergeCell ref="H25:L25"/>
    <mergeCell ref="N25:R25"/>
    <mergeCell ref="X20:X21"/>
    <mergeCell ref="B22:B23"/>
    <mergeCell ref="C22:C23"/>
    <mergeCell ref="F22:F23"/>
    <mergeCell ref="H22:H23"/>
    <mergeCell ref="I22:I23"/>
    <mergeCell ref="L22:L23"/>
    <mergeCell ref="N22:N23"/>
    <mergeCell ref="O22:O23"/>
    <mergeCell ref="R22:R23"/>
    <mergeCell ref="L20:L21"/>
    <mergeCell ref="N20:N21"/>
    <mergeCell ref="O20:O21"/>
    <mergeCell ref="R20:R21"/>
    <mergeCell ref="T20:T21"/>
    <mergeCell ref="U20:U21"/>
    <mergeCell ref="B20:B21"/>
    <mergeCell ref="C20:C21"/>
    <mergeCell ref="F20:F21"/>
    <mergeCell ref="H20:H21"/>
    <mergeCell ref="I20:I21"/>
    <mergeCell ref="T14:T15"/>
    <mergeCell ref="U14:U15"/>
    <mergeCell ref="X14:X15"/>
    <mergeCell ref="B18:B19"/>
    <mergeCell ref="C18:C19"/>
    <mergeCell ref="F18:F19"/>
    <mergeCell ref="H18:H19"/>
    <mergeCell ref="I18:I19"/>
    <mergeCell ref="L18:L19"/>
    <mergeCell ref="N18:N19"/>
    <mergeCell ref="O18:O19"/>
    <mergeCell ref="R18:R19"/>
    <mergeCell ref="T18:T19"/>
    <mergeCell ref="U18:U19"/>
    <mergeCell ref="X18:X19"/>
    <mergeCell ref="X12:X13"/>
    <mergeCell ref="B14:B15"/>
    <mergeCell ref="C14:C15"/>
    <mergeCell ref="F14:F15"/>
    <mergeCell ref="H14:H15"/>
    <mergeCell ref="I14:I15"/>
    <mergeCell ref="L14:L15"/>
    <mergeCell ref="N14:N15"/>
    <mergeCell ref="O14:O15"/>
    <mergeCell ref="R14:R15"/>
    <mergeCell ref="L12:L13"/>
    <mergeCell ref="N12:N13"/>
    <mergeCell ref="O12:O13"/>
    <mergeCell ref="R12:R13"/>
    <mergeCell ref="T12:T13"/>
    <mergeCell ref="U12:U13"/>
    <mergeCell ref="B12:B13"/>
    <mergeCell ref="C12:C13"/>
    <mergeCell ref="F12:F13"/>
    <mergeCell ref="H12:H13"/>
    <mergeCell ref="I12:I13"/>
    <mergeCell ref="B2:P2"/>
    <mergeCell ref="B7:L7"/>
    <mergeCell ref="N7:X7"/>
    <mergeCell ref="B10:B11"/>
    <mergeCell ref="C10:C11"/>
    <mergeCell ref="F10:F11"/>
    <mergeCell ref="H10:H11"/>
    <mergeCell ref="I10:I11"/>
    <mergeCell ref="L10:L11"/>
    <mergeCell ref="N10:N11"/>
    <mergeCell ref="O10:O11"/>
    <mergeCell ref="R10:R11"/>
    <mergeCell ref="T10:T11"/>
    <mergeCell ref="U10:U11"/>
    <mergeCell ref="X10:X11"/>
  </mergeCells>
  <conditionalFormatting sqref="C30">
    <cfRule type="cellIs" dxfId="11" priority="2" operator="greaterThan">
      <formula>$C$29</formula>
    </cfRule>
  </conditionalFormatting>
  <conditionalFormatting sqref="D5:F6">
    <cfRule type="containsText" dxfId="10" priority="4" operator="containsText" text="NEPRAVDA">
      <formula>NOT(ISERROR(SEARCH("NEPRAVDA",D5)))</formula>
    </cfRule>
  </conditionalFormatting>
  <conditionalFormatting sqref="F30">
    <cfRule type="cellIs" dxfId="9" priority="1" operator="greaterThan">
      <formula>$F$29</formula>
    </cfRule>
  </conditionalFormatting>
  <conditionalFormatting sqref="H26:L26">
    <cfRule type="containsText" dxfId="8" priority="3" operator="containsText" text="NEPRAVDA">
      <formula>NOT(ISERROR(SEARCH("NEPRAVDA",H26)))</formula>
    </cfRule>
  </conditionalFormatting>
  <pageMargins left="0.7" right="0.7" top="0.78740157499999996" bottom="0.78740157499999996" header="0.3" footer="0.3"/>
  <pageSetup paperSize="9" orientation="portrait" r:id="rId1"/>
  <headerFooter>
    <oddHeader>&amp;R&amp;"Calibri"&amp;10&amp;K000000 PRO VNITŘNÍ POTŘEBU          &amp;1#_x000D_</oddHeader>
  </headerFooter>
  <ignoredErrors>
    <ignoredError sqref="C26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708F7D-8C10-4210-BE53-60B6F409B51F}">
          <x14:formula1>
            <xm:f>zdroj!$B$4:$B$11</xm:f>
          </x14:formula1>
          <xm:sqref>B5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E10B3-B715-47C7-BCD1-11A85B04A714}">
  <dimension ref="B2:X36"/>
  <sheetViews>
    <sheetView topLeftCell="B1" zoomScale="70" zoomScaleNormal="70" workbookViewId="0">
      <selection activeCell="U27" sqref="U27"/>
    </sheetView>
  </sheetViews>
  <sheetFormatPr defaultRowHeight="15"/>
  <cols>
    <col min="1" max="1" width="3.85546875" customWidth="1"/>
    <col min="2" max="2" width="20.140625" customWidth="1"/>
    <col min="3" max="3" width="16" customWidth="1"/>
    <col min="4" max="4" width="19.28515625" customWidth="1"/>
    <col min="5" max="5" width="14.5703125" customWidth="1"/>
    <col min="6" max="6" width="18.28515625" customWidth="1"/>
    <col min="7" max="7" width="4.140625" customWidth="1"/>
    <col min="8" max="8" width="13.5703125" customWidth="1"/>
    <col min="9" max="9" width="21" customWidth="1"/>
    <col min="10" max="10" width="20.140625" customWidth="1"/>
    <col min="11" max="11" width="21.140625" customWidth="1"/>
    <col min="12" max="12" width="19" customWidth="1"/>
    <col min="13" max="13" width="4.140625" customWidth="1"/>
    <col min="14" max="14" width="20.7109375" customWidth="1"/>
    <col min="15" max="15" width="15.7109375" customWidth="1"/>
    <col min="16" max="16" width="23.85546875" customWidth="1"/>
    <col min="17" max="17" width="14.7109375" customWidth="1"/>
    <col min="18" max="18" width="19.85546875" customWidth="1"/>
    <col min="19" max="19" width="4.5703125" customWidth="1"/>
    <col min="20" max="20" width="14.140625" customWidth="1"/>
    <col min="21" max="21" width="18.140625" customWidth="1"/>
    <col min="22" max="22" width="19.28515625" customWidth="1"/>
    <col min="23" max="23" width="15.28515625" bestFit="1" customWidth="1"/>
    <col min="24" max="24" width="24.28515625" customWidth="1"/>
  </cols>
  <sheetData>
    <row r="2" spans="2:24" ht="27.75" customHeight="1">
      <c r="B2" s="225" t="s">
        <v>123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</row>
    <row r="4" spans="2:24" ht="76.5" customHeight="1">
      <c r="B4" s="31" t="s">
        <v>21</v>
      </c>
      <c r="D4" s="57" t="s">
        <v>26</v>
      </c>
      <c r="E4" s="1"/>
      <c r="F4" s="57" t="s">
        <v>30</v>
      </c>
      <c r="H4" s="1"/>
      <c r="I4" s="32" t="s">
        <v>251</v>
      </c>
      <c r="J4" s="1"/>
      <c r="K4" s="40" t="s">
        <v>252</v>
      </c>
      <c r="N4" s="40" t="s">
        <v>253</v>
      </c>
      <c r="P4" s="40" t="s">
        <v>254</v>
      </c>
      <c r="R4" s="1"/>
    </row>
    <row r="5" spans="2:24" ht="18.75">
      <c r="B5" s="56" t="s">
        <v>233</v>
      </c>
      <c r="D5" s="30" t="b">
        <f>_xlfn.IFS(B5="do 10",D18+D19&gt;=0,B5="10-20",D18+D19&gt;=0,B5="20-30",D18+D19&gt;=10000,B5="30-40",D18+D19&gt;=10100,B5="nad 40",D18+D19&gt;=15000,B5="Praha",D18+D19&gt;=49000,B5="ŘSD",D18+D19&gt;=10000,B5="SŽ",D18+D19&gt;=1300)</f>
        <v>1</v>
      </c>
      <c r="F5" s="30" t="b">
        <f>_xlfn.IFS(B5="do 10",D20+D21+D22+D23&gt;=1500,B5="10-20",D20+D21+D22+D23&gt;=1000,B5="20-30",D20+D21+D22+D23&gt;=1000,B5="30-40",D20+D21+D22+D23&gt;=500,B5="nad 40",D20+D21+D22+D23&gt;=500,B5="Praha",D20+D21+D22+D23&gt;=19700,B5="ŘSD",D20+D21+D22+D23&gt;=8000,B5="SŽ",D20+D21+D22+D23&gt;=15500)</f>
        <v>1</v>
      </c>
      <c r="I5" s="33">
        <f>IF(C26&gt;0,ROUND(C26,0),0)</f>
        <v>0</v>
      </c>
      <c r="K5" s="33">
        <f>IF(F26&gt;0,ROUND(F26,0),0)</f>
        <v>26</v>
      </c>
      <c r="N5" s="33">
        <f>IF(O26&gt;0,ROUND(O26,0),0)</f>
        <v>0</v>
      </c>
      <c r="P5" s="33">
        <f>IF(R26&gt;0,ROUND(R26,0),0)</f>
        <v>0</v>
      </c>
      <c r="R5" s="25"/>
    </row>
    <row r="6" spans="2:24" ht="18.75">
      <c r="R6" s="25"/>
    </row>
    <row r="7" spans="2:24" ht="31.5" customHeight="1">
      <c r="B7" s="226" t="s">
        <v>129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N7" s="227" t="s">
        <v>130</v>
      </c>
      <c r="O7" s="227"/>
      <c r="P7" s="227"/>
      <c r="Q7" s="227"/>
      <c r="R7" s="227"/>
      <c r="S7" s="227"/>
      <c r="T7" s="227"/>
      <c r="U7" s="227"/>
      <c r="V7" s="227"/>
      <c r="W7" s="227"/>
      <c r="X7" s="227"/>
    </row>
    <row r="8" spans="2:24" ht="11.2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69.75" customHeight="1">
      <c r="B9" s="63" t="s">
        <v>131</v>
      </c>
      <c r="C9" s="62" t="s">
        <v>46</v>
      </c>
      <c r="D9" s="62" t="s">
        <v>132</v>
      </c>
      <c r="E9" s="62" t="s">
        <v>133</v>
      </c>
      <c r="F9" s="62" t="s">
        <v>54</v>
      </c>
      <c r="G9" s="2"/>
      <c r="H9" s="63" t="s">
        <v>134</v>
      </c>
      <c r="I9" s="63" t="s">
        <v>61</v>
      </c>
      <c r="J9" s="63" t="s">
        <v>255</v>
      </c>
      <c r="K9" s="63" t="s">
        <v>136</v>
      </c>
      <c r="L9" s="63" t="s">
        <v>256</v>
      </c>
      <c r="M9" s="2"/>
      <c r="N9" s="63" t="s">
        <v>131</v>
      </c>
      <c r="O9" s="62" t="s">
        <v>137</v>
      </c>
      <c r="P9" s="62" t="s">
        <v>78</v>
      </c>
      <c r="Q9" s="62" t="s">
        <v>133</v>
      </c>
      <c r="R9" s="62" t="s">
        <v>81</v>
      </c>
      <c r="T9" s="60" t="s">
        <v>134</v>
      </c>
      <c r="U9" s="60" t="s">
        <v>87</v>
      </c>
      <c r="V9" s="60" t="s">
        <v>257</v>
      </c>
      <c r="W9" s="60" t="s">
        <v>136</v>
      </c>
      <c r="X9" s="60" t="s">
        <v>258</v>
      </c>
    </row>
    <row r="10" spans="2:24" ht="18" customHeight="1">
      <c r="B10" s="223" t="s">
        <v>140</v>
      </c>
      <c r="C10" s="224" t="s">
        <v>259</v>
      </c>
      <c r="D10" s="63" t="s">
        <v>142</v>
      </c>
      <c r="E10" s="62" t="s">
        <v>143</v>
      </c>
      <c r="F10" s="224" t="s">
        <v>144</v>
      </c>
      <c r="G10" s="3"/>
      <c r="H10" s="224" t="s">
        <v>145</v>
      </c>
      <c r="I10" s="224" t="s">
        <v>146</v>
      </c>
      <c r="J10" s="63" t="s">
        <v>147</v>
      </c>
      <c r="K10" s="63" t="s">
        <v>148</v>
      </c>
      <c r="L10" s="224" t="s">
        <v>149</v>
      </c>
      <c r="M10" s="3"/>
      <c r="N10" s="223" t="s">
        <v>140</v>
      </c>
      <c r="O10" s="224" t="s">
        <v>150</v>
      </c>
      <c r="P10" s="63" t="s">
        <v>151</v>
      </c>
      <c r="Q10" s="62" t="s">
        <v>143</v>
      </c>
      <c r="R10" s="224" t="s">
        <v>152</v>
      </c>
      <c r="T10" s="221" t="s">
        <v>145</v>
      </c>
      <c r="U10" s="222" t="s">
        <v>153</v>
      </c>
      <c r="V10" s="61" t="s">
        <v>154</v>
      </c>
      <c r="W10" s="61" t="s">
        <v>148</v>
      </c>
      <c r="X10" s="222" t="s">
        <v>155</v>
      </c>
    </row>
    <row r="11" spans="2:24" ht="18.75" customHeight="1">
      <c r="B11" s="223"/>
      <c r="C11" s="224"/>
      <c r="D11" s="63" t="s">
        <v>156</v>
      </c>
      <c r="E11" s="62" t="s">
        <v>157</v>
      </c>
      <c r="F11" s="224"/>
      <c r="G11" s="3"/>
      <c r="H11" s="224"/>
      <c r="I11" s="224"/>
      <c r="J11" s="63" t="s">
        <v>158</v>
      </c>
      <c r="K11" s="63" t="s">
        <v>159</v>
      </c>
      <c r="L11" s="224"/>
      <c r="M11" s="3"/>
      <c r="N11" s="223"/>
      <c r="O11" s="224"/>
      <c r="P11" s="63" t="s">
        <v>160</v>
      </c>
      <c r="Q11" s="62" t="s">
        <v>157</v>
      </c>
      <c r="R11" s="224"/>
      <c r="T11" s="221"/>
      <c r="U11" s="222"/>
      <c r="V11" s="61" t="s">
        <v>161</v>
      </c>
      <c r="W11" s="61" t="s">
        <v>159</v>
      </c>
      <c r="X11" s="222"/>
    </row>
    <row r="12" spans="2:24">
      <c r="B12" s="223" t="s">
        <v>162</v>
      </c>
      <c r="C12" s="224" t="s">
        <v>260</v>
      </c>
      <c r="D12" s="63" t="s">
        <v>164</v>
      </c>
      <c r="E12" s="62" t="s">
        <v>143</v>
      </c>
      <c r="F12" s="224" t="s">
        <v>165</v>
      </c>
      <c r="G12" s="3"/>
      <c r="H12" s="224" t="s">
        <v>166</v>
      </c>
      <c r="I12" s="224" t="s">
        <v>167</v>
      </c>
      <c r="J12" s="63" t="s">
        <v>168</v>
      </c>
      <c r="K12" s="63" t="s">
        <v>148</v>
      </c>
      <c r="L12" s="224" t="s">
        <v>169</v>
      </c>
      <c r="M12" s="3"/>
      <c r="N12" s="223" t="s">
        <v>162</v>
      </c>
      <c r="O12" s="224" t="s">
        <v>170</v>
      </c>
      <c r="P12" s="63" t="s">
        <v>171</v>
      </c>
      <c r="Q12" s="62" t="s">
        <v>143</v>
      </c>
      <c r="R12" s="224" t="s">
        <v>172</v>
      </c>
      <c r="T12" s="221" t="s">
        <v>166</v>
      </c>
      <c r="U12" s="222" t="s">
        <v>173</v>
      </c>
      <c r="V12" s="61" t="s">
        <v>174</v>
      </c>
      <c r="W12" s="61" t="s">
        <v>148</v>
      </c>
      <c r="X12" s="222" t="s">
        <v>175</v>
      </c>
    </row>
    <row r="13" spans="2:24" ht="17.25" customHeight="1">
      <c r="B13" s="223"/>
      <c r="C13" s="224"/>
      <c r="D13" s="63" t="s">
        <v>176</v>
      </c>
      <c r="E13" s="62" t="s">
        <v>157</v>
      </c>
      <c r="F13" s="224"/>
      <c r="G13" s="3"/>
      <c r="H13" s="224"/>
      <c r="I13" s="224"/>
      <c r="J13" s="63" t="s">
        <v>177</v>
      </c>
      <c r="K13" s="63" t="s">
        <v>159</v>
      </c>
      <c r="L13" s="224"/>
      <c r="M13" s="3"/>
      <c r="N13" s="223"/>
      <c r="O13" s="224"/>
      <c r="P13" s="63" t="s">
        <v>178</v>
      </c>
      <c r="Q13" s="62" t="s">
        <v>157</v>
      </c>
      <c r="R13" s="224"/>
      <c r="T13" s="221"/>
      <c r="U13" s="222"/>
      <c r="V13" s="61" t="s">
        <v>179</v>
      </c>
      <c r="W13" s="61" t="s">
        <v>159</v>
      </c>
      <c r="X13" s="222"/>
    </row>
    <row r="14" spans="2:24">
      <c r="B14" s="223" t="s">
        <v>180</v>
      </c>
      <c r="C14" s="224" t="s">
        <v>261</v>
      </c>
      <c r="D14" s="63" t="s">
        <v>182</v>
      </c>
      <c r="E14" s="62" t="s">
        <v>143</v>
      </c>
      <c r="F14" s="224" t="s">
        <v>183</v>
      </c>
      <c r="G14" s="3"/>
      <c r="H14" s="224" t="s">
        <v>184</v>
      </c>
      <c r="I14" s="224" t="s">
        <v>185</v>
      </c>
      <c r="J14" s="63" t="s">
        <v>186</v>
      </c>
      <c r="K14" s="63" t="s">
        <v>148</v>
      </c>
      <c r="L14" s="224" t="s">
        <v>187</v>
      </c>
      <c r="M14" s="3"/>
      <c r="N14" s="223" t="s">
        <v>180</v>
      </c>
      <c r="O14" s="224" t="s">
        <v>188</v>
      </c>
      <c r="P14" s="63" t="s">
        <v>189</v>
      </c>
      <c r="Q14" s="62" t="s">
        <v>143</v>
      </c>
      <c r="R14" s="224" t="s">
        <v>190</v>
      </c>
      <c r="T14" s="221" t="s">
        <v>184</v>
      </c>
      <c r="U14" s="222" t="s">
        <v>191</v>
      </c>
      <c r="V14" s="61" t="s">
        <v>192</v>
      </c>
      <c r="W14" s="61" t="s">
        <v>148</v>
      </c>
      <c r="X14" s="222" t="s">
        <v>193</v>
      </c>
    </row>
    <row r="15" spans="2:24" ht="18" customHeight="1">
      <c r="B15" s="223"/>
      <c r="C15" s="224"/>
      <c r="D15" s="63" t="s">
        <v>194</v>
      </c>
      <c r="E15" s="62" t="s">
        <v>157</v>
      </c>
      <c r="F15" s="224"/>
      <c r="G15" s="3"/>
      <c r="H15" s="224"/>
      <c r="I15" s="224"/>
      <c r="J15" s="63" t="s">
        <v>195</v>
      </c>
      <c r="K15" s="63" t="s">
        <v>159</v>
      </c>
      <c r="L15" s="224"/>
      <c r="M15" s="3"/>
      <c r="N15" s="223"/>
      <c r="O15" s="224"/>
      <c r="P15" s="63" t="s">
        <v>196</v>
      </c>
      <c r="Q15" s="62" t="s">
        <v>157</v>
      </c>
      <c r="R15" s="224"/>
      <c r="T15" s="221"/>
      <c r="U15" s="222"/>
      <c r="V15" s="61" t="s">
        <v>197</v>
      </c>
      <c r="W15" s="61" t="s">
        <v>159</v>
      </c>
      <c r="X15" s="222"/>
    </row>
    <row r="16" spans="2:24" ht="15.75" thickBot="1"/>
    <row r="17" spans="2:24" ht="75">
      <c r="B17" s="44" t="s">
        <v>131</v>
      </c>
      <c r="C17" s="45" t="s">
        <v>46</v>
      </c>
      <c r="D17" s="45" t="s">
        <v>50</v>
      </c>
      <c r="E17" s="45" t="s">
        <v>133</v>
      </c>
      <c r="F17" s="46" t="s">
        <v>54</v>
      </c>
      <c r="G17" s="2"/>
      <c r="H17" s="44" t="s">
        <v>134</v>
      </c>
      <c r="I17" s="47" t="s">
        <v>61</v>
      </c>
      <c r="J17" s="47" t="s">
        <v>255</v>
      </c>
      <c r="K17" s="47" t="s">
        <v>136</v>
      </c>
      <c r="L17" s="48" t="s">
        <v>256</v>
      </c>
      <c r="M17" s="2"/>
      <c r="N17" s="44" t="s">
        <v>131</v>
      </c>
      <c r="O17" s="45" t="s">
        <v>137</v>
      </c>
      <c r="P17" s="45" t="s">
        <v>78</v>
      </c>
      <c r="Q17" s="45" t="s">
        <v>133</v>
      </c>
      <c r="R17" s="46" t="s">
        <v>81</v>
      </c>
      <c r="T17" s="49" t="s">
        <v>134</v>
      </c>
      <c r="U17" s="50" t="s">
        <v>87</v>
      </c>
      <c r="V17" s="50" t="s">
        <v>257</v>
      </c>
      <c r="W17" s="50" t="s">
        <v>136</v>
      </c>
      <c r="X17" s="29" t="s">
        <v>258</v>
      </c>
    </row>
    <row r="18" spans="2:24" ht="20.25" customHeight="1">
      <c r="B18" s="216" t="s">
        <v>199</v>
      </c>
      <c r="C18" s="217">
        <f>'výstupy z předešlých projektů'!E13</f>
        <v>44645</v>
      </c>
      <c r="D18" s="42"/>
      <c r="E18" s="43" t="s">
        <v>143</v>
      </c>
      <c r="F18" s="218">
        <f>C18+D18+D19</f>
        <v>54645</v>
      </c>
      <c r="G18" s="3"/>
      <c r="H18" s="219" t="s">
        <v>145</v>
      </c>
      <c r="I18" s="220"/>
      <c r="J18" s="65"/>
      <c r="K18" s="41" t="s">
        <v>148</v>
      </c>
      <c r="L18" s="210">
        <f>J18+J19</f>
        <v>34020000</v>
      </c>
      <c r="M18" s="3"/>
      <c r="N18" s="216" t="s">
        <v>199</v>
      </c>
      <c r="O18" s="217">
        <f>F18</f>
        <v>54645</v>
      </c>
      <c r="P18" s="42"/>
      <c r="Q18" s="43" t="s">
        <v>143</v>
      </c>
      <c r="R18" s="218">
        <f>O18+P18+P19</f>
        <v>54645</v>
      </c>
      <c r="T18" s="208" t="s">
        <v>145</v>
      </c>
      <c r="U18" s="209"/>
      <c r="V18" s="59"/>
      <c r="W18" s="58" t="s">
        <v>148</v>
      </c>
      <c r="X18" s="210">
        <f>L18+V18+V19</f>
        <v>34020000</v>
      </c>
    </row>
    <row r="19" spans="2:24" ht="24.75" customHeight="1">
      <c r="B19" s="216"/>
      <c r="C19" s="217"/>
      <c r="D19" s="42">
        <v>10000</v>
      </c>
      <c r="E19" s="43" t="s">
        <v>157</v>
      </c>
      <c r="F19" s="218"/>
      <c r="G19" s="3"/>
      <c r="H19" s="219"/>
      <c r="I19" s="220"/>
      <c r="J19" s="65">
        <v>34020000</v>
      </c>
      <c r="K19" s="41" t="s">
        <v>159</v>
      </c>
      <c r="L19" s="210"/>
      <c r="M19" s="3"/>
      <c r="N19" s="216"/>
      <c r="O19" s="217"/>
      <c r="P19" s="42"/>
      <c r="Q19" s="43" t="s">
        <v>157</v>
      </c>
      <c r="R19" s="218"/>
      <c r="T19" s="208"/>
      <c r="U19" s="209"/>
      <c r="V19" s="59"/>
      <c r="W19" s="58" t="s">
        <v>159</v>
      </c>
      <c r="X19" s="210"/>
    </row>
    <row r="20" spans="2:24" ht="28.5" customHeight="1">
      <c r="B20" s="216" t="s">
        <v>200</v>
      </c>
      <c r="C20" s="217">
        <f>'výstupy z předešlých projektů'!E15</f>
        <v>495</v>
      </c>
      <c r="D20" s="42"/>
      <c r="E20" s="43" t="s">
        <v>143</v>
      </c>
      <c r="F20" s="218">
        <f t="shared" ref="F20" si="0">C20+D20+D21</f>
        <v>8495</v>
      </c>
      <c r="G20" s="3"/>
      <c r="H20" s="219" t="s">
        <v>166</v>
      </c>
      <c r="I20" s="220"/>
      <c r="J20" s="65"/>
      <c r="K20" s="41" t="s">
        <v>148</v>
      </c>
      <c r="L20" s="210">
        <f t="shared" ref="L20" si="1">J20+J21</f>
        <v>114700661</v>
      </c>
      <c r="M20" s="3"/>
      <c r="N20" s="216" t="s">
        <v>200</v>
      </c>
      <c r="O20" s="217">
        <f>F20</f>
        <v>8495</v>
      </c>
      <c r="P20" s="42"/>
      <c r="Q20" s="43" t="s">
        <v>143</v>
      </c>
      <c r="R20" s="218">
        <f t="shared" ref="R20" si="2">O20+P20+P21</f>
        <v>8495</v>
      </c>
      <c r="T20" s="208" t="s">
        <v>166</v>
      </c>
      <c r="U20" s="209"/>
      <c r="V20" s="59"/>
      <c r="W20" s="58" t="s">
        <v>148</v>
      </c>
      <c r="X20" s="210">
        <f>L20+V20+V21</f>
        <v>114700661</v>
      </c>
    </row>
    <row r="21" spans="2:24" ht="25.5" customHeight="1">
      <c r="B21" s="216"/>
      <c r="C21" s="217"/>
      <c r="D21" s="42">
        <v>8000</v>
      </c>
      <c r="E21" s="43" t="s">
        <v>157</v>
      </c>
      <c r="F21" s="218"/>
      <c r="G21" s="3"/>
      <c r="H21" s="219"/>
      <c r="I21" s="220"/>
      <c r="J21" s="65">
        <v>114700661</v>
      </c>
      <c r="K21" s="41" t="s">
        <v>159</v>
      </c>
      <c r="L21" s="210"/>
      <c r="M21" s="3"/>
      <c r="N21" s="216"/>
      <c r="O21" s="217"/>
      <c r="P21" s="42"/>
      <c r="Q21" s="43" t="s">
        <v>157</v>
      </c>
      <c r="R21" s="218"/>
      <c r="T21" s="208"/>
      <c r="U21" s="209"/>
      <c r="V21" s="59"/>
      <c r="W21" s="58" t="s">
        <v>159</v>
      </c>
      <c r="X21" s="210"/>
    </row>
    <row r="22" spans="2:24" ht="23.25" customHeight="1">
      <c r="B22" s="216" t="s">
        <v>201</v>
      </c>
      <c r="C22" s="217">
        <f>'výstupy z předešlých projektů'!E17</f>
        <v>5456</v>
      </c>
      <c r="D22" s="42"/>
      <c r="E22" s="43" t="s">
        <v>143</v>
      </c>
      <c r="F22" s="218">
        <f t="shared" ref="F22" si="3">C22+D22+D23</f>
        <v>5456</v>
      </c>
      <c r="G22" s="3"/>
      <c r="H22" s="219" t="s">
        <v>184</v>
      </c>
      <c r="I22" s="220"/>
      <c r="J22" s="65"/>
      <c r="K22" s="41" t="s">
        <v>148</v>
      </c>
      <c r="L22" s="210">
        <f t="shared" ref="L22" si="4">J22+J23</f>
        <v>0</v>
      </c>
      <c r="M22" s="3"/>
      <c r="N22" s="216" t="s">
        <v>201</v>
      </c>
      <c r="O22" s="217">
        <f>F22</f>
        <v>5456</v>
      </c>
      <c r="P22" s="42"/>
      <c r="Q22" s="43" t="s">
        <v>143</v>
      </c>
      <c r="R22" s="218">
        <f t="shared" ref="R22" si="5">O22+P22+P23</f>
        <v>5456</v>
      </c>
      <c r="T22" s="208" t="s">
        <v>184</v>
      </c>
      <c r="U22" s="209"/>
      <c r="V22" s="59"/>
      <c r="W22" s="58" t="s">
        <v>148</v>
      </c>
      <c r="X22" s="210">
        <f>L22+V22+V23</f>
        <v>0</v>
      </c>
    </row>
    <row r="23" spans="2:24" ht="23.25" customHeight="1">
      <c r="B23" s="216"/>
      <c r="C23" s="217"/>
      <c r="D23" s="42"/>
      <c r="E23" s="43" t="s">
        <v>157</v>
      </c>
      <c r="F23" s="218"/>
      <c r="G23" s="3"/>
      <c r="H23" s="219"/>
      <c r="I23" s="220"/>
      <c r="J23" s="65"/>
      <c r="K23" s="41" t="s">
        <v>159</v>
      </c>
      <c r="L23" s="210"/>
      <c r="M23" s="3"/>
      <c r="N23" s="216"/>
      <c r="O23" s="217"/>
      <c r="P23" s="42"/>
      <c r="Q23" s="43" t="s">
        <v>157</v>
      </c>
      <c r="R23" s="218"/>
      <c r="T23" s="208"/>
      <c r="U23" s="209"/>
      <c r="V23" s="59"/>
      <c r="W23" s="58" t="s">
        <v>159</v>
      </c>
      <c r="X23" s="210"/>
    </row>
    <row r="25" spans="2:24">
      <c r="B25" s="211" t="s">
        <v>202</v>
      </c>
      <c r="C25" s="211"/>
      <c r="D25" s="211"/>
      <c r="E25" s="211"/>
      <c r="F25" s="211"/>
      <c r="H25" s="212" t="s">
        <v>203</v>
      </c>
      <c r="I25" s="213"/>
      <c r="J25" s="213"/>
      <c r="K25" s="213"/>
      <c r="L25" s="214"/>
      <c r="N25" s="215" t="s">
        <v>204</v>
      </c>
      <c r="O25" s="215"/>
      <c r="P25" s="215"/>
      <c r="Q25" s="215"/>
      <c r="R25" s="215"/>
    </row>
    <row r="26" spans="2:24" ht="90">
      <c r="B26" s="52" t="s">
        <v>205</v>
      </c>
      <c r="C26" s="53">
        <f>IF(OR(B5="do 10",B5="10-20"),O26,IFERROR(((C29-(C28/C27))/C29)*100,0))</f>
        <v>0</v>
      </c>
      <c r="E26" s="54" t="s">
        <v>206</v>
      </c>
      <c r="F26" s="53">
        <f>IFERROR(((F29-(F28/F27))/F29)*100,0)</f>
        <v>26.094934922680419</v>
      </c>
      <c r="H26" s="207" t="b">
        <f>_xlfn.IFS(B5="do 10",L18+L20+L22&lt;=87300000,B5="10-20",L18+L20+L22&lt;=67900000,B5="20-30",L18+L20+L22&lt;=91120000,B5="30-40",L18+L20+L22&lt;=81885000,B5="nad 40",L18+L20+L22&lt;=98850000,B5="Praha",L18+L20+L22&lt;=104209500,B5="ŘSD",L18+L20+L22&lt;=148720661,B5="SŽ",L18+L20+L22&lt;=146857107)</f>
        <v>1</v>
      </c>
      <c r="I26" s="207"/>
      <c r="J26" s="207"/>
      <c r="K26" s="207"/>
      <c r="L26" s="207"/>
      <c r="N26" s="55" t="s">
        <v>207</v>
      </c>
      <c r="O26" s="53">
        <f>IFERROR(((O29-(O28/O27))/O29)*100,0)</f>
        <v>0</v>
      </c>
      <c r="Q26" s="54" t="s">
        <v>208</v>
      </c>
      <c r="R26" s="53">
        <f>IFERROR(((R29-(R28/R27))/R29)*100,0)</f>
        <v>0</v>
      </c>
    </row>
    <row r="27" spans="2:24">
      <c r="B27" s="39" t="s">
        <v>209</v>
      </c>
      <c r="C27" s="64">
        <f>F18-C18</f>
        <v>10000</v>
      </c>
      <c r="E27" s="30" t="s">
        <v>210</v>
      </c>
      <c r="F27" s="36">
        <f>(F20-C20)+(F22-C22)</f>
        <v>8000</v>
      </c>
      <c r="N27" s="35" t="s">
        <v>211</v>
      </c>
      <c r="O27" s="64">
        <f>R18-O18</f>
        <v>0</v>
      </c>
      <c r="Q27" s="30" t="s">
        <v>212</v>
      </c>
      <c r="R27" s="36">
        <f>(R20-O20)+(R22-O22)</f>
        <v>0</v>
      </c>
    </row>
    <row r="28" spans="2:24">
      <c r="B28" s="39" t="s">
        <v>213</v>
      </c>
      <c r="C28" s="51">
        <f>L18</f>
        <v>34020000</v>
      </c>
      <c r="E28" s="30" t="s">
        <v>214</v>
      </c>
      <c r="F28" s="38">
        <f>L20+L22</f>
        <v>114700661</v>
      </c>
      <c r="N28" s="35" t="s">
        <v>215</v>
      </c>
      <c r="O28" s="37">
        <f>X18-L18</f>
        <v>0</v>
      </c>
      <c r="Q28" s="30" t="s">
        <v>216</v>
      </c>
      <c r="R28" s="38">
        <f>(X20-L20)+(X22-L22)</f>
        <v>0</v>
      </c>
    </row>
    <row r="29" spans="2:24">
      <c r="B29" s="39" t="s">
        <v>217</v>
      </c>
      <c r="C29" s="36">
        <f>IF(B5="Praha",0,IF(B5="ŘSD",3402,4650))</f>
        <v>3402</v>
      </c>
      <c r="E29" s="30" t="s">
        <v>218</v>
      </c>
      <c r="F29" s="36">
        <f>IF(B5="Praha",45000,19400)</f>
        <v>19400</v>
      </c>
      <c r="N29" s="35" t="s">
        <v>217</v>
      </c>
      <c r="O29" s="36">
        <f>IF(B5="Praha",0,IF(B5="ŘSD",3402,4650))</f>
        <v>3402</v>
      </c>
      <c r="Q29" s="30" t="s">
        <v>218</v>
      </c>
      <c r="R29" s="37">
        <f>IF(B5="Praha",45000,19400)</f>
        <v>19400</v>
      </c>
    </row>
    <row r="30" spans="2:24" ht="30">
      <c r="B30" s="39" t="s">
        <v>67</v>
      </c>
      <c r="C30" s="36">
        <f>IFERROR((C28/C27),0)</f>
        <v>3402</v>
      </c>
      <c r="E30" s="34" t="s">
        <v>70</v>
      </c>
      <c r="F30" s="36">
        <f>IFERROR((F28/F27),0)</f>
        <v>14337.582624999999</v>
      </c>
      <c r="N30" s="39" t="s">
        <v>91</v>
      </c>
      <c r="O30" s="36">
        <f>IFERROR((O28/O27),0)</f>
        <v>0</v>
      </c>
      <c r="Q30" s="34" t="s">
        <v>70</v>
      </c>
      <c r="R30" s="36">
        <f>IFERROR((R28/R27),0)</f>
        <v>0</v>
      </c>
    </row>
    <row r="31" spans="2:24">
      <c r="B31" s="1"/>
    </row>
    <row r="32" spans="2:24">
      <c r="B32" s="5"/>
      <c r="C32" s="7"/>
      <c r="N32" s="5"/>
      <c r="O32" s="7"/>
    </row>
    <row r="33" spans="2:15">
      <c r="B33" s="5"/>
      <c r="C33" s="8"/>
      <c r="N33" s="5"/>
      <c r="O33" s="8"/>
    </row>
    <row r="34" spans="2:15">
      <c r="B34" s="6"/>
      <c r="C34" s="26"/>
      <c r="N34" s="6"/>
      <c r="O34" s="27"/>
    </row>
    <row r="35" spans="2:15">
      <c r="B35" s="6"/>
      <c r="C35" s="8"/>
      <c r="N35" s="6"/>
      <c r="O35" s="8"/>
    </row>
    <row r="36" spans="2:15">
      <c r="B36" s="5"/>
      <c r="C36" s="4"/>
      <c r="N36" s="5"/>
      <c r="O36" s="4"/>
    </row>
  </sheetData>
  <mergeCells count="79">
    <mergeCell ref="H26:L26"/>
    <mergeCell ref="T22:T23"/>
    <mergeCell ref="U22:U23"/>
    <mergeCell ref="X22:X23"/>
    <mergeCell ref="B25:F25"/>
    <mergeCell ref="H25:L25"/>
    <mergeCell ref="N25:R25"/>
    <mergeCell ref="X20:X21"/>
    <mergeCell ref="B22:B23"/>
    <mergeCell ref="C22:C23"/>
    <mergeCell ref="F22:F23"/>
    <mergeCell ref="H22:H23"/>
    <mergeCell ref="I22:I23"/>
    <mergeCell ref="L22:L23"/>
    <mergeCell ref="N22:N23"/>
    <mergeCell ref="O22:O23"/>
    <mergeCell ref="R22:R23"/>
    <mergeCell ref="L20:L21"/>
    <mergeCell ref="N20:N21"/>
    <mergeCell ref="O20:O21"/>
    <mergeCell ref="R20:R21"/>
    <mergeCell ref="T20:T21"/>
    <mergeCell ref="U20:U21"/>
    <mergeCell ref="B20:B21"/>
    <mergeCell ref="C20:C21"/>
    <mergeCell ref="F20:F21"/>
    <mergeCell ref="H20:H21"/>
    <mergeCell ref="I20:I21"/>
    <mergeCell ref="T14:T15"/>
    <mergeCell ref="U14:U15"/>
    <mergeCell ref="X14:X15"/>
    <mergeCell ref="B18:B19"/>
    <mergeCell ref="C18:C19"/>
    <mergeCell ref="F18:F19"/>
    <mergeCell ref="H18:H19"/>
    <mergeCell ref="I18:I19"/>
    <mergeCell ref="L18:L19"/>
    <mergeCell ref="N18:N19"/>
    <mergeCell ref="O18:O19"/>
    <mergeCell ref="R18:R19"/>
    <mergeCell ref="T18:T19"/>
    <mergeCell ref="U18:U19"/>
    <mergeCell ref="X18:X19"/>
    <mergeCell ref="X12:X13"/>
    <mergeCell ref="B14:B15"/>
    <mergeCell ref="C14:C15"/>
    <mergeCell ref="F14:F15"/>
    <mergeCell ref="H14:H15"/>
    <mergeCell ref="I14:I15"/>
    <mergeCell ref="L14:L15"/>
    <mergeCell ref="N14:N15"/>
    <mergeCell ref="O14:O15"/>
    <mergeCell ref="R14:R15"/>
    <mergeCell ref="L12:L13"/>
    <mergeCell ref="N12:N13"/>
    <mergeCell ref="O12:O13"/>
    <mergeCell ref="R12:R13"/>
    <mergeCell ref="T12:T13"/>
    <mergeCell ref="U12:U13"/>
    <mergeCell ref="B12:B13"/>
    <mergeCell ref="C12:C13"/>
    <mergeCell ref="F12:F13"/>
    <mergeCell ref="H12:H13"/>
    <mergeCell ref="I12:I13"/>
    <mergeCell ref="B2:P2"/>
    <mergeCell ref="B7:L7"/>
    <mergeCell ref="N7:X7"/>
    <mergeCell ref="B10:B11"/>
    <mergeCell ref="C10:C11"/>
    <mergeCell ref="F10:F11"/>
    <mergeCell ref="H10:H11"/>
    <mergeCell ref="I10:I11"/>
    <mergeCell ref="L10:L11"/>
    <mergeCell ref="N10:N11"/>
    <mergeCell ref="O10:O11"/>
    <mergeCell ref="R10:R11"/>
    <mergeCell ref="T10:T11"/>
    <mergeCell ref="U10:U11"/>
    <mergeCell ref="X10:X11"/>
  </mergeCells>
  <conditionalFormatting sqref="C30">
    <cfRule type="cellIs" dxfId="7" priority="2" operator="greaterThan">
      <formula>$C$29</formula>
    </cfRule>
  </conditionalFormatting>
  <conditionalFormatting sqref="D5:F6">
    <cfRule type="containsText" dxfId="6" priority="4" operator="containsText" text="NEPRAVDA">
      <formula>NOT(ISERROR(SEARCH("NEPRAVDA",D5)))</formula>
    </cfRule>
  </conditionalFormatting>
  <conditionalFormatting sqref="F30">
    <cfRule type="cellIs" dxfId="5" priority="1" operator="greaterThan">
      <formula>$F$29</formula>
    </cfRule>
  </conditionalFormatting>
  <conditionalFormatting sqref="H26:L26">
    <cfRule type="containsText" dxfId="4" priority="3" operator="containsText" text="NEPRAVDA">
      <formula>NOT(ISERROR(SEARCH("NEPRAVDA",H26)))</formula>
    </cfRule>
  </conditionalFormatting>
  <pageMargins left="0.7" right="0.7" top="0.78740157499999996" bottom="0.78740157499999996" header="0.3" footer="0.3"/>
  <pageSetup paperSize="9" orientation="portrait" r:id="rId1"/>
  <headerFooter>
    <oddHeader>&amp;R&amp;"Calibri"&amp;10&amp;K000000 PRO VNITŘNÍ POTŘEBU          &amp;1#_x000D_</oddHeader>
  </headerFooter>
  <ignoredErrors>
    <ignoredError sqref="C26" twoDigitTextYear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4725DF52-CE28-47D6-A798-62112A534ADD}">
          <x14:formula1>
            <xm:f>zdroj!$B$4:$B$11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8F05-1781-4916-B253-B718E01EE857}">
  <dimension ref="A1:G31"/>
  <sheetViews>
    <sheetView zoomScale="130" zoomScaleNormal="130" workbookViewId="0">
      <selection activeCell="C31" sqref="C31"/>
    </sheetView>
  </sheetViews>
  <sheetFormatPr defaultRowHeight="15"/>
  <cols>
    <col min="2" max="2" width="20.28515625" customWidth="1"/>
    <col min="3" max="3" width="19.85546875" customWidth="1"/>
    <col min="4" max="4" width="13.85546875" customWidth="1"/>
    <col min="5" max="5" width="17.7109375" customWidth="1"/>
  </cols>
  <sheetData>
    <row r="1" spans="1:7">
      <c r="A1" s="87"/>
      <c r="B1" s="87"/>
      <c r="C1" s="87"/>
      <c r="D1" s="87"/>
      <c r="E1" s="87"/>
      <c r="F1" s="87"/>
      <c r="G1" s="87"/>
    </row>
    <row r="2" spans="1:7" ht="15.75">
      <c r="A2" s="87"/>
      <c r="B2" s="100" t="s">
        <v>95</v>
      </c>
      <c r="C2" s="87"/>
      <c r="D2" s="87"/>
      <c r="E2" s="87"/>
      <c r="F2" s="87"/>
      <c r="G2" s="87"/>
    </row>
    <row r="3" spans="1:7" ht="45.75" customHeight="1">
      <c r="A3" s="87"/>
      <c r="B3" s="101" t="s">
        <v>96</v>
      </c>
      <c r="C3" s="102" t="s">
        <v>97</v>
      </c>
      <c r="D3" s="101" t="s">
        <v>98</v>
      </c>
      <c r="E3" s="102" t="s">
        <v>99</v>
      </c>
      <c r="F3" s="87"/>
      <c r="G3" s="87"/>
    </row>
    <row r="4" spans="1:7">
      <c r="A4" s="87"/>
      <c r="B4" s="175" t="s">
        <v>100</v>
      </c>
      <c r="C4" s="176" t="s">
        <v>101</v>
      </c>
      <c r="D4" s="175" t="s">
        <v>102</v>
      </c>
      <c r="E4" s="176" t="s">
        <v>103</v>
      </c>
      <c r="F4" s="87"/>
      <c r="G4" s="87"/>
    </row>
    <row r="5" spans="1:7">
      <c r="A5" s="87"/>
      <c r="B5" s="175"/>
      <c r="C5" s="176" t="s">
        <v>104</v>
      </c>
      <c r="D5" s="175" t="s">
        <v>105</v>
      </c>
      <c r="E5" s="176"/>
      <c r="F5" s="87"/>
      <c r="G5" s="87"/>
    </row>
    <row r="6" spans="1:7">
      <c r="A6" s="87"/>
      <c r="B6" s="175" t="s">
        <v>106</v>
      </c>
      <c r="C6" s="176" t="s">
        <v>107</v>
      </c>
      <c r="D6" s="175" t="s">
        <v>102</v>
      </c>
      <c r="E6" s="176" t="s">
        <v>108</v>
      </c>
      <c r="F6" s="87"/>
      <c r="G6" s="87"/>
    </row>
    <row r="7" spans="1:7">
      <c r="A7" s="87"/>
      <c r="B7" s="175"/>
      <c r="C7" s="176" t="s">
        <v>109</v>
      </c>
      <c r="D7" s="175" t="s">
        <v>105</v>
      </c>
      <c r="E7" s="176"/>
      <c r="F7" s="87"/>
      <c r="G7" s="87"/>
    </row>
    <row r="8" spans="1:7">
      <c r="A8" s="87"/>
      <c r="B8" s="175" t="s">
        <v>110</v>
      </c>
      <c r="C8" s="176" t="s">
        <v>111</v>
      </c>
      <c r="D8" s="175" t="s">
        <v>102</v>
      </c>
      <c r="E8" s="176" t="s">
        <v>112</v>
      </c>
      <c r="F8" s="87"/>
      <c r="G8" s="87"/>
    </row>
    <row r="9" spans="1:7">
      <c r="A9" s="87"/>
      <c r="B9" s="175"/>
      <c r="C9" s="176" t="s">
        <v>113</v>
      </c>
      <c r="D9" s="175" t="s">
        <v>105</v>
      </c>
      <c r="E9" s="176"/>
      <c r="F9" s="87"/>
      <c r="G9" s="87"/>
    </row>
    <row r="10" spans="1:7" ht="33" customHeight="1">
      <c r="A10" s="87"/>
      <c r="B10" s="102" t="s">
        <v>114</v>
      </c>
      <c r="C10" s="101" t="s">
        <v>115</v>
      </c>
      <c r="D10" s="101" t="s">
        <v>116</v>
      </c>
      <c r="E10" s="101" t="s">
        <v>117</v>
      </c>
      <c r="F10" s="87"/>
      <c r="G10" s="87"/>
    </row>
    <row r="11" spans="1:7">
      <c r="A11" s="87"/>
      <c r="B11" s="87"/>
      <c r="C11" s="87"/>
      <c r="D11" s="87"/>
      <c r="E11" s="87"/>
      <c r="F11" s="87"/>
      <c r="G11" s="87"/>
    </row>
    <row r="12" spans="1:7" ht="48.75" customHeight="1" thickBot="1">
      <c r="A12" s="87"/>
      <c r="B12" s="103" t="s">
        <v>96</v>
      </c>
      <c r="C12" s="104" t="s">
        <v>97</v>
      </c>
      <c r="D12" s="104" t="s">
        <v>98</v>
      </c>
      <c r="E12" s="105" t="s">
        <v>99</v>
      </c>
      <c r="F12" s="87"/>
      <c r="G12" s="87"/>
    </row>
    <row r="13" spans="1:7" ht="15.75" thickBot="1">
      <c r="A13" s="87"/>
      <c r="B13" s="177" t="s">
        <v>100</v>
      </c>
      <c r="C13" s="111">
        <v>37729</v>
      </c>
      <c r="D13" s="106" t="s">
        <v>102</v>
      </c>
      <c r="E13" s="179">
        <f>C13+C14</f>
        <v>44645</v>
      </c>
      <c r="F13" s="87"/>
      <c r="G13" s="87"/>
    </row>
    <row r="14" spans="1:7" ht="15.75" thickBot="1">
      <c r="A14" s="87"/>
      <c r="B14" s="178"/>
      <c r="C14" s="111">
        <v>6916</v>
      </c>
      <c r="D14" s="106" t="s">
        <v>105</v>
      </c>
      <c r="E14" s="180"/>
      <c r="F14" s="87"/>
      <c r="G14" s="87"/>
    </row>
    <row r="15" spans="1:7" ht="15.75" thickBot="1">
      <c r="A15" s="87"/>
      <c r="B15" s="177" t="s">
        <v>106</v>
      </c>
      <c r="C15" s="111">
        <v>0</v>
      </c>
      <c r="D15" s="106" t="s">
        <v>102</v>
      </c>
      <c r="E15" s="179">
        <f>C15+C16</f>
        <v>495</v>
      </c>
      <c r="F15" s="87"/>
      <c r="G15" s="87"/>
    </row>
    <row r="16" spans="1:7" ht="15.75" thickBot="1">
      <c r="A16" s="87"/>
      <c r="B16" s="178"/>
      <c r="C16" s="111">
        <v>495</v>
      </c>
      <c r="D16" s="106" t="s">
        <v>105</v>
      </c>
      <c r="E16" s="180"/>
      <c r="F16" s="87"/>
      <c r="G16" s="87"/>
    </row>
    <row r="17" spans="1:7" ht="15.75" thickBot="1">
      <c r="A17" s="87"/>
      <c r="B17" s="177" t="s">
        <v>110</v>
      </c>
      <c r="C17" s="111">
        <v>0</v>
      </c>
      <c r="D17" s="106" t="s">
        <v>102</v>
      </c>
      <c r="E17" s="179">
        <f>C17+C18</f>
        <v>5456</v>
      </c>
      <c r="F17" s="87"/>
      <c r="G17" s="87"/>
    </row>
    <row r="18" spans="1:7" ht="15.75" thickBot="1">
      <c r="A18" s="87"/>
      <c r="B18" s="178"/>
      <c r="C18" s="111">
        <v>5456</v>
      </c>
      <c r="D18" s="106" t="s">
        <v>105</v>
      </c>
      <c r="E18" s="180"/>
      <c r="F18" s="87"/>
      <c r="G18" s="87"/>
    </row>
    <row r="19" spans="1:7" ht="30">
      <c r="A19" s="87"/>
      <c r="B19" s="107" t="s">
        <v>114</v>
      </c>
      <c r="C19" s="112">
        <v>0</v>
      </c>
      <c r="D19" s="108" t="s">
        <v>116</v>
      </c>
      <c r="E19" s="109">
        <f>C19</f>
        <v>0</v>
      </c>
      <c r="F19" s="87"/>
      <c r="G19" s="87"/>
    </row>
    <row r="20" spans="1:7">
      <c r="A20" s="87"/>
      <c r="B20" s="87"/>
      <c r="C20" s="87"/>
      <c r="D20" s="87"/>
      <c r="E20" s="87"/>
      <c r="F20" s="87"/>
      <c r="G20" s="87"/>
    </row>
    <row r="21" spans="1:7" ht="15.75">
      <c r="A21" s="87"/>
      <c r="B21" s="100" t="s">
        <v>118</v>
      </c>
      <c r="C21" s="87"/>
      <c r="D21" s="87"/>
      <c r="E21" s="87"/>
      <c r="F21" s="87"/>
      <c r="G21" s="87"/>
    </row>
    <row r="22" spans="1:7" ht="48" customHeight="1">
      <c r="A22" s="87"/>
      <c r="B22" s="102" t="s">
        <v>96</v>
      </c>
      <c r="C22" s="102" t="s">
        <v>119</v>
      </c>
      <c r="D22" s="87"/>
      <c r="E22" s="87"/>
      <c r="F22" s="87"/>
      <c r="G22" s="87"/>
    </row>
    <row r="23" spans="1:7">
      <c r="A23" s="87"/>
      <c r="B23" s="102" t="s">
        <v>100</v>
      </c>
      <c r="C23" s="102" t="s">
        <v>120</v>
      </c>
      <c r="D23" s="87"/>
      <c r="E23" s="87"/>
      <c r="F23" s="87"/>
      <c r="G23" s="87"/>
    </row>
    <row r="24" spans="1:7">
      <c r="A24" s="87"/>
      <c r="B24" s="102" t="s">
        <v>106</v>
      </c>
      <c r="C24" s="102" t="s">
        <v>121</v>
      </c>
      <c r="D24" s="87"/>
      <c r="E24" s="87"/>
      <c r="F24" s="87"/>
      <c r="G24" s="87"/>
    </row>
    <row r="25" spans="1:7" ht="21" customHeight="1">
      <c r="A25" s="87"/>
      <c r="B25" s="102" t="s">
        <v>110</v>
      </c>
      <c r="C25" s="102" t="s">
        <v>122</v>
      </c>
      <c r="D25" s="87"/>
      <c r="E25" s="87"/>
      <c r="F25" s="87"/>
      <c r="G25" s="87"/>
    </row>
    <row r="26" spans="1:7">
      <c r="A26" s="87"/>
      <c r="B26" s="87"/>
      <c r="C26" s="87"/>
      <c r="D26" s="87"/>
      <c r="E26" s="87"/>
      <c r="F26" s="87"/>
      <c r="G26" s="87"/>
    </row>
    <row r="27" spans="1:7" ht="45.75" customHeight="1" thickBot="1">
      <c r="A27" s="87"/>
      <c r="B27" s="103" t="s">
        <v>96</v>
      </c>
      <c r="C27" s="105" t="s">
        <v>97</v>
      </c>
      <c r="D27" s="87"/>
      <c r="E27" s="87"/>
      <c r="F27" s="87"/>
      <c r="G27" s="87"/>
    </row>
    <row r="28" spans="1:7" ht="15.75" thickBot="1">
      <c r="A28" s="87"/>
      <c r="B28" s="110" t="s">
        <v>100</v>
      </c>
      <c r="C28" s="113">
        <v>0</v>
      </c>
      <c r="D28" s="87"/>
      <c r="E28" s="87"/>
      <c r="F28" s="87"/>
      <c r="G28" s="87"/>
    </row>
    <row r="29" spans="1:7" ht="15.75" thickBot="1">
      <c r="A29" s="87"/>
      <c r="B29" s="110" t="s">
        <v>106</v>
      </c>
      <c r="C29" s="113">
        <v>0</v>
      </c>
      <c r="D29" s="87"/>
      <c r="E29" s="87"/>
      <c r="F29" s="87"/>
      <c r="G29" s="87"/>
    </row>
    <row r="30" spans="1:7">
      <c r="A30" s="87"/>
      <c r="B30" s="107" t="s">
        <v>110</v>
      </c>
      <c r="C30" s="114">
        <v>0</v>
      </c>
      <c r="D30" s="87"/>
      <c r="E30" s="87"/>
      <c r="F30" s="87"/>
      <c r="G30" s="87"/>
    </row>
    <row r="31" spans="1:7">
      <c r="A31" s="87"/>
      <c r="B31" s="87"/>
      <c r="C31" s="87"/>
      <c r="D31" s="87"/>
      <c r="E31" s="87"/>
      <c r="F31" s="87"/>
      <c r="G31" s="87"/>
    </row>
  </sheetData>
  <sheetProtection algorithmName="SHA-512" hashValue="JqRdFypY2mnrOfZBrLWoxkxbRyctPaFCoEsK/Feumn/DCh5cHQAuD0vXFwkwOQ4zGbOPIhOmeXLMoQs2wXS4fQ==" saltValue="4xO2HLn2xvnEEI3076XHsA==" spinCount="100000" sheet="1" objects="1" scenarios="1"/>
  <mergeCells count="18">
    <mergeCell ref="B15:B16"/>
    <mergeCell ref="E15:E16"/>
    <mergeCell ref="B8:B9"/>
    <mergeCell ref="E8:E9"/>
    <mergeCell ref="B17:B18"/>
    <mergeCell ref="E17:E18"/>
    <mergeCell ref="B4:B5"/>
    <mergeCell ref="E4:E5"/>
    <mergeCell ref="B6:B7"/>
    <mergeCell ref="E6:E7"/>
    <mergeCell ref="B13:B14"/>
    <mergeCell ref="E13:E14"/>
    <mergeCell ref="C4:C5"/>
    <mergeCell ref="D4:D5"/>
    <mergeCell ref="C6:C7"/>
    <mergeCell ref="D6:D7"/>
    <mergeCell ref="C8:C9"/>
    <mergeCell ref="D8:D9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1F8C-27E5-4D91-9220-40737B8CC498}">
  <dimension ref="B2:X36"/>
  <sheetViews>
    <sheetView topLeftCell="B1" zoomScale="70" zoomScaleNormal="70" workbookViewId="0">
      <selection activeCell="U27" sqref="U27"/>
    </sheetView>
  </sheetViews>
  <sheetFormatPr defaultRowHeight="15"/>
  <cols>
    <col min="1" max="1" width="3.85546875" customWidth="1"/>
    <col min="2" max="2" width="20.140625" customWidth="1"/>
    <col min="3" max="3" width="16" customWidth="1"/>
    <col min="4" max="4" width="19.28515625" customWidth="1"/>
    <col min="5" max="5" width="14.5703125" customWidth="1"/>
    <col min="6" max="6" width="18.28515625" customWidth="1"/>
    <col min="7" max="7" width="4.140625" customWidth="1"/>
    <col min="8" max="8" width="13.5703125" customWidth="1"/>
    <col min="9" max="9" width="21" customWidth="1"/>
    <col min="10" max="10" width="20.140625" customWidth="1"/>
    <col min="11" max="11" width="21.140625" customWidth="1"/>
    <col min="12" max="12" width="19" customWidth="1"/>
    <col min="13" max="13" width="4.140625" customWidth="1"/>
    <col min="14" max="14" width="20.7109375" customWidth="1"/>
    <col min="15" max="15" width="15.7109375" customWidth="1"/>
    <col min="16" max="16" width="23.85546875" customWidth="1"/>
    <col min="17" max="17" width="14.7109375" customWidth="1"/>
    <col min="18" max="18" width="19.85546875" customWidth="1"/>
    <col min="19" max="19" width="4.5703125" customWidth="1"/>
    <col min="20" max="20" width="14.140625" customWidth="1"/>
    <col min="21" max="21" width="18.140625" customWidth="1"/>
    <col min="22" max="22" width="19.28515625" customWidth="1"/>
    <col min="23" max="23" width="15.28515625" bestFit="1" customWidth="1"/>
    <col min="24" max="24" width="24.28515625" customWidth="1"/>
  </cols>
  <sheetData>
    <row r="2" spans="2:24" ht="27.75" customHeight="1">
      <c r="B2" s="225" t="s">
        <v>123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</row>
    <row r="4" spans="2:24" ht="76.5" customHeight="1">
      <c r="B4" s="31" t="s">
        <v>21</v>
      </c>
      <c r="D4" s="57" t="s">
        <v>26</v>
      </c>
      <c r="E4" s="1"/>
      <c r="F4" s="57" t="s">
        <v>30</v>
      </c>
      <c r="H4" s="1"/>
      <c r="I4" s="32" t="s">
        <v>251</v>
      </c>
      <c r="J4" s="1"/>
      <c r="K4" s="40" t="s">
        <v>252</v>
      </c>
      <c r="N4" s="40" t="s">
        <v>253</v>
      </c>
      <c r="P4" s="40" t="s">
        <v>254</v>
      </c>
      <c r="R4" s="1"/>
    </row>
    <row r="5" spans="2:24" ht="18.75">
      <c r="B5" s="56" t="s">
        <v>234</v>
      </c>
      <c r="D5" s="30" t="b">
        <f>_xlfn.IFS(B5="do 10",D18+D19&gt;=0,B5="10-20",D18+D19&gt;=0,B5="20-30",D18+D19&gt;=10000,B5="30-40",D18+D19&gt;=10100,B5="nad 40",D18+D19&gt;=15000,B5="Praha",D18+D19&gt;=49000,B5="ŘSD",D18+D19&gt;=10000,B5="SŽ",D18+D19&gt;=1300)</f>
        <v>1</v>
      </c>
      <c r="F5" s="30" t="b">
        <f>_xlfn.IFS(B5="do 10",D20+D21+D22+D23&gt;=1500,B5="10-20",D20+D21+D22+D23&gt;=1000,B5="20-30",D20+D21+D22+D23&gt;=1000,B5="30-40",D20+D21+D22+D23&gt;=500,B5="nad 40",D20+D21+D22+D23&gt;=500,B5="Praha",D20+D21+D22+D23&gt;=19700,B5="ŘSD",D20+D21+D22+D23&gt;=8000,B5="SŽ",D20+D21+D22+D23&gt;=15500)</f>
        <v>1</v>
      </c>
      <c r="I5" s="33">
        <f>IF(C26&gt;0,ROUND(C26,0),0)</f>
        <v>0</v>
      </c>
      <c r="K5" s="33">
        <f>IF(F26&gt;0,ROUND(F26,0),0)</f>
        <v>57</v>
      </c>
      <c r="N5" s="33">
        <f>IF(O26&gt;0,ROUND(O26,0),0)</f>
        <v>0</v>
      </c>
      <c r="P5" s="33">
        <f>IF(R26&gt;0,ROUND(R26,0),0)</f>
        <v>0</v>
      </c>
      <c r="R5" s="25"/>
    </row>
    <row r="6" spans="2:24" ht="18.75">
      <c r="R6" s="25"/>
    </row>
    <row r="7" spans="2:24" ht="31.5" customHeight="1">
      <c r="B7" s="226" t="s">
        <v>129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N7" s="227" t="s">
        <v>130</v>
      </c>
      <c r="O7" s="227"/>
      <c r="P7" s="227"/>
      <c r="Q7" s="227"/>
      <c r="R7" s="227"/>
      <c r="S7" s="227"/>
      <c r="T7" s="227"/>
      <c r="U7" s="227"/>
      <c r="V7" s="227"/>
      <c r="W7" s="227"/>
      <c r="X7" s="227"/>
    </row>
    <row r="8" spans="2:24" ht="11.2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69.75" customHeight="1">
      <c r="B9" s="63" t="s">
        <v>131</v>
      </c>
      <c r="C9" s="62" t="s">
        <v>46</v>
      </c>
      <c r="D9" s="62" t="s">
        <v>132</v>
      </c>
      <c r="E9" s="62" t="s">
        <v>133</v>
      </c>
      <c r="F9" s="62" t="s">
        <v>54</v>
      </c>
      <c r="G9" s="2"/>
      <c r="H9" s="63" t="s">
        <v>134</v>
      </c>
      <c r="I9" s="63" t="s">
        <v>61</v>
      </c>
      <c r="J9" s="63" t="s">
        <v>255</v>
      </c>
      <c r="K9" s="63" t="s">
        <v>136</v>
      </c>
      <c r="L9" s="63" t="s">
        <v>256</v>
      </c>
      <c r="M9" s="2"/>
      <c r="N9" s="63" t="s">
        <v>131</v>
      </c>
      <c r="O9" s="62" t="s">
        <v>137</v>
      </c>
      <c r="P9" s="62" t="s">
        <v>78</v>
      </c>
      <c r="Q9" s="62" t="s">
        <v>133</v>
      </c>
      <c r="R9" s="62" t="s">
        <v>81</v>
      </c>
      <c r="T9" s="60" t="s">
        <v>134</v>
      </c>
      <c r="U9" s="60" t="s">
        <v>87</v>
      </c>
      <c r="V9" s="60" t="s">
        <v>257</v>
      </c>
      <c r="W9" s="60" t="s">
        <v>136</v>
      </c>
      <c r="X9" s="60" t="s">
        <v>258</v>
      </c>
    </row>
    <row r="10" spans="2:24" ht="18" customHeight="1">
      <c r="B10" s="223" t="s">
        <v>140</v>
      </c>
      <c r="C10" s="224" t="s">
        <v>259</v>
      </c>
      <c r="D10" s="63" t="s">
        <v>142</v>
      </c>
      <c r="E10" s="62" t="s">
        <v>143</v>
      </c>
      <c r="F10" s="224" t="s">
        <v>144</v>
      </c>
      <c r="G10" s="3"/>
      <c r="H10" s="224" t="s">
        <v>145</v>
      </c>
      <c r="I10" s="224" t="s">
        <v>146</v>
      </c>
      <c r="J10" s="63" t="s">
        <v>147</v>
      </c>
      <c r="K10" s="63" t="s">
        <v>148</v>
      </c>
      <c r="L10" s="224" t="s">
        <v>149</v>
      </c>
      <c r="M10" s="3"/>
      <c r="N10" s="223" t="s">
        <v>140</v>
      </c>
      <c r="O10" s="224" t="s">
        <v>150</v>
      </c>
      <c r="P10" s="63" t="s">
        <v>151</v>
      </c>
      <c r="Q10" s="62" t="s">
        <v>143</v>
      </c>
      <c r="R10" s="224" t="s">
        <v>152</v>
      </c>
      <c r="T10" s="221" t="s">
        <v>145</v>
      </c>
      <c r="U10" s="222" t="s">
        <v>153</v>
      </c>
      <c r="V10" s="61" t="s">
        <v>154</v>
      </c>
      <c r="W10" s="61" t="s">
        <v>148</v>
      </c>
      <c r="X10" s="222" t="s">
        <v>155</v>
      </c>
    </row>
    <row r="11" spans="2:24" ht="18.75" customHeight="1">
      <c r="B11" s="223"/>
      <c r="C11" s="224"/>
      <c r="D11" s="63" t="s">
        <v>156</v>
      </c>
      <c r="E11" s="62" t="s">
        <v>157</v>
      </c>
      <c r="F11" s="224"/>
      <c r="G11" s="3"/>
      <c r="H11" s="224"/>
      <c r="I11" s="224"/>
      <c r="J11" s="63" t="s">
        <v>158</v>
      </c>
      <c r="K11" s="63" t="s">
        <v>159</v>
      </c>
      <c r="L11" s="224"/>
      <c r="M11" s="3"/>
      <c r="N11" s="223"/>
      <c r="O11" s="224"/>
      <c r="P11" s="63" t="s">
        <v>160</v>
      </c>
      <c r="Q11" s="62" t="s">
        <v>157</v>
      </c>
      <c r="R11" s="224"/>
      <c r="T11" s="221"/>
      <c r="U11" s="222"/>
      <c r="V11" s="61" t="s">
        <v>161</v>
      </c>
      <c r="W11" s="61" t="s">
        <v>159</v>
      </c>
      <c r="X11" s="222"/>
    </row>
    <row r="12" spans="2:24">
      <c r="B12" s="223" t="s">
        <v>162</v>
      </c>
      <c r="C12" s="224" t="s">
        <v>260</v>
      </c>
      <c r="D12" s="63" t="s">
        <v>164</v>
      </c>
      <c r="E12" s="62" t="s">
        <v>143</v>
      </c>
      <c r="F12" s="224" t="s">
        <v>165</v>
      </c>
      <c r="G12" s="3"/>
      <c r="H12" s="224" t="s">
        <v>166</v>
      </c>
      <c r="I12" s="224" t="s">
        <v>167</v>
      </c>
      <c r="J12" s="63" t="s">
        <v>168</v>
      </c>
      <c r="K12" s="63" t="s">
        <v>148</v>
      </c>
      <c r="L12" s="224" t="s">
        <v>169</v>
      </c>
      <c r="M12" s="3"/>
      <c r="N12" s="223" t="s">
        <v>162</v>
      </c>
      <c r="O12" s="224" t="s">
        <v>170</v>
      </c>
      <c r="P12" s="63" t="s">
        <v>171</v>
      </c>
      <c r="Q12" s="62" t="s">
        <v>143</v>
      </c>
      <c r="R12" s="224" t="s">
        <v>172</v>
      </c>
      <c r="T12" s="221" t="s">
        <v>166</v>
      </c>
      <c r="U12" s="222" t="s">
        <v>173</v>
      </c>
      <c r="V12" s="61" t="s">
        <v>174</v>
      </c>
      <c r="W12" s="61" t="s">
        <v>148</v>
      </c>
      <c r="X12" s="222" t="s">
        <v>175</v>
      </c>
    </row>
    <row r="13" spans="2:24" ht="17.25" customHeight="1">
      <c r="B13" s="223"/>
      <c r="C13" s="224"/>
      <c r="D13" s="63" t="s">
        <v>176</v>
      </c>
      <c r="E13" s="62" t="s">
        <v>157</v>
      </c>
      <c r="F13" s="224"/>
      <c r="G13" s="3"/>
      <c r="H13" s="224"/>
      <c r="I13" s="224"/>
      <c r="J13" s="63" t="s">
        <v>177</v>
      </c>
      <c r="K13" s="63" t="s">
        <v>159</v>
      </c>
      <c r="L13" s="224"/>
      <c r="M13" s="3"/>
      <c r="N13" s="223"/>
      <c r="O13" s="224"/>
      <c r="P13" s="63" t="s">
        <v>178</v>
      </c>
      <c r="Q13" s="62" t="s">
        <v>157</v>
      </c>
      <c r="R13" s="224"/>
      <c r="T13" s="221"/>
      <c r="U13" s="222"/>
      <c r="V13" s="61" t="s">
        <v>179</v>
      </c>
      <c r="W13" s="61" t="s">
        <v>159</v>
      </c>
      <c r="X13" s="222"/>
    </row>
    <row r="14" spans="2:24">
      <c r="B14" s="223" t="s">
        <v>180</v>
      </c>
      <c r="C14" s="224" t="s">
        <v>261</v>
      </c>
      <c r="D14" s="63" t="s">
        <v>182</v>
      </c>
      <c r="E14" s="62" t="s">
        <v>143</v>
      </c>
      <c r="F14" s="224" t="s">
        <v>183</v>
      </c>
      <c r="G14" s="3"/>
      <c r="H14" s="224" t="s">
        <v>184</v>
      </c>
      <c r="I14" s="224" t="s">
        <v>185</v>
      </c>
      <c r="J14" s="63" t="s">
        <v>186</v>
      </c>
      <c r="K14" s="63" t="s">
        <v>148</v>
      </c>
      <c r="L14" s="224" t="s">
        <v>187</v>
      </c>
      <c r="M14" s="3"/>
      <c r="N14" s="223" t="s">
        <v>180</v>
      </c>
      <c r="O14" s="224" t="s">
        <v>188</v>
      </c>
      <c r="P14" s="63" t="s">
        <v>189</v>
      </c>
      <c r="Q14" s="62" t="s">
        <v>143</v>
      </c>
      <c r="R14" s="224" t="s">
        <v>190</v>
      </c>
      <c r="T14" s="221" t="s">
        <v>184</v>
      </c>
      <c r="U14" s="222" t="s">
        <v>191</v>
      </c>
      <c r="V14" s="61" t="s">
        <v>192</v>
      </c>
      <c r="W14" s="61" t="s">
        <v>148</v>
      </c>
      <c r="X14" s="222" t="s">
        <v>193</v>
      </c>
    </row>
    <row r="15" spans="2:24" ht="18" customHeight="1">
      <c r="B15" s="223"/>
      <c r="C15" s="224"/>
      <c r="D15" s="63" t="s">
        <v>194</v>
      </c>
      <c r="E15" s="62" t="s">
        <v>157</v>
      </c>
      <c r="F15" s="224"/>
      <c r="G15" s="3"/>
      <c r="H15" s="224"/>
      <c r="I15" s="224"/>
      <c r="J15" s="63" t="s">
        <v>195</v>
      </c>
      <c r="K15" s="63" t="s">
        <v>159</v>
      </c>
      <c r="L15" s="224"/>
      <c r="M15" s="3"/>
      <c r="N15" s="223"/>
      <c r="O15" s="224"/>
      <c r="P15" s="63" t="s">
        <v>196</v>
      </c>
      <c r="Q15" s="62" t="s">
        <v>157</v>
      </c>
      <c r="R15" s="224"/>
      <c r="T15" s="221"/>
      <c r="U15" s="222"/>
      <c r="V15" s="61" t="s">
        <v>197</v>
      </c>
      <c r="W15" s="61" t="s">
        <v>159</v>
      </c>
      <c r="X15" s="222"/>
    </row>
    <row r="16" spans="2:24" ht="15.75" thickBot="1"/>
    <row r="17" spans="2:24" ht="75">
      <c r="B17" s="44" t="s">
        <v>131</v>
      </c>
      <c r="C17" s="45" t="s">
        <v>46</v>
      </c>
      <c r="D17" s="45" t="s">
        <v>50</v>
      </c>
      <c r="E17" s="45" t="s">
        <v>133</v>
      </c>
      <c r="F17" s="46" t="s">
        <v>54</v>
      </c>
      <c r="G17" s="2"/>
      <c r="H17" s="44" t="s">
        <v>134</v>
      </c>
      <c r="I17" s="47" t="s">
        <v>61</v>
      </c>
      <c r="J17" s="47" t="s">
        <v>255</v>
      </c>
      <c r="K17" s="47" t="s">
        <v>136</v>
      </c>
      <c r="L17" s="48" t="s">
        <v>256</v>
      </c>
      <c r="M17" s="2"/>
      <c r="N17" s="44" t="s">
        <v>131</v>
      </c>
      <c r="O17" s="45" t="s">
        <v>137</v>
      </c>
      <c r="P17" s="45" t="s">
        <v>78</v>
      </c>
      <c r="Q17" s="45" t="s">
        <v>133</v>
      </c>
      <c r="R17" s="46" t="s">
        <v>81</v>
      </c>
      <c r="T17" s="49" t="s">
        <v>134</v>
      </c>
      <c r="U17" s="50" t="s">
        <v>87</v>
      </c>
      <c r="V17" s="50" t="s">
        <v>257</v>
      </c>
      <c r="W17" s="50" t="s">
        <v>136</v>
      </c>
      <c r="X17" s="29" t="s">
        <v>258</v>
      </c>
    </row>
    <row r="18" spans="2:24" ht="20.25" customHeight="1">
      <c r="B18" s="216" t="s">
        <v>199</v>
      </c>
      <c r="C18" s="217">
        <f>'výstupy z předešlých projektů'!E13</f>
        <v>44645</v>
      </c>
      <c r="D18" s="42"/>
      <c r="E18" s="43" t="s">
        <v>143</v>
      </c>
      <c r="F18" s="218">
        <f>C18+D18+D19</f>
        <v>45945</v>
      </c>
      <c r="G18" s="3"/>
      <c r="H18" s="219" t="s">
        <v>145</v>
      </c>
      <c r="I18" s="220"/>
      <c r="J18" s="65"/>
      <c r="K18" s="41" t="s">
        <v>148</v>
      </c>
      <c r="L18" s="210">
        <f>J18+J19</f>
        <v>6045000</v>
      </c>
      <c r="M18" s="3"/>
      <c r="N18" s="216" t="s">
        <v>199</v>
      </c>
      <c r="O18" s="217">
        <f>F18</f>
        <v>45945</v>
      </c>
      <c r="P18" s="42"/>
      <c r="Q18" s="43" t="s">
        <v>143</v>
      </c>
      <c r="R18" s="218">
        <f>O18+P18+P19</f>
        <v>45945</v>
      </c>
      <c r="T18" s="208" t="s">
        <v>145</v>
      </c>
      <c r="U18" s="209"/>
      <c r="V18" s="59"/>
      <c r="W18" s="58" t="s">
        <v>148</v>
      </c>
      <c r="X18" s="210">
        <f>L18+V18+V19</f>
        <v>6045000</v>
      </c>
    </row>
    <row r="19" spans="2:24" ht="24.75" customHeight="1">
      <c r="B19" s="216"/>
      <c r="C19" s="217"/>
      <c r="D19" s="42">
        <v>1300</v>
      </c>
      <c r="E19" s="43" t="s">
        <v>157</v>
      </c>
      <c r="F19" s="218"/>
      <c r="G19" s="3"/>
      <c r="H19" s="219"/>
      <c r="I19" s="220"/>
      <c r="J19" s="65">
        <v>6045000</v>
      </c>
      <c r="K19" s="41" t="s">
        <v>159</v>
      </c>
      <c r="L19" s="210"/>
      <c r="M19" s="3"/>
      <c r="N19" s="216"/>
      <c r="O19" s="217"/>
      <c r="P19" s="42"/>
      <c r="Q19" s="43" t="s">
        <v>157</v>
      </c>
      <c r="R19" s="218"/>
      <c r="T19" s="208"/>
      <c r="U19" s="209"/>
      <c r="V19" s="59"/>
      <c r="W19" s="58" t="s">
        <v>159</v>
      </c>
      <c r="X19" s="210"/>
    </row>
    <row r="20" spans="2:24" ht="28.5" customHeight="1">
      <c r="B20" s="216" t="s">
        <v>200</v>
      </c>
      <c r="C20" s="217">
        <f>'výstupy z předešlých projektů'!E15</f>
        <v>495</v>
      </c>
      <c r="D20" s="42">
        <v>14000</v>
      </c>
      <c r="E20" s="43" t="s">
        <v>143</v>
      </c>
      <c r="F20" s="218">
        <f t="shared" ref="F20" si="0">C20+D20+D21</f>
        <v>17495</v>
      </c>
      <c r="G20" s="3"/>
      <c r="H20" s="219" t="s">
        <v>166</v>
      </c>
      <c r="I20" s="220"/>
      <c r="J20" s="65">
        <v>82680000</v>
      </c>
      <c r="K20" s="41" t="s">
        <v>148</v>
      </c>
      <c r="L20" s="210">
        <f t="shared" ref="L20" si="1">J20+J21</f>
        <v>140680000</v>
      </c>
      <c r="M20" s="3"/>
      <c r="N20" s="216" t="s">
        <v>200</v>
      </c>
      <c r="O20" s="217">
        <f>F20</f>
        <v>17495</v>
      </c>
      <c r="P20" s="42"/>
      <c r="Q20" s="43" t="s">
        <v>143</v>
      </c>
      <c r="R20" s="218">
        <f t="shared" ref="R20" si="2">O20+P20+P21</f>
        <v>17495</v>
      </c>
      <c r="T20" s="208" t="s">
        <v>166</v>
      </c>
      <c r="U20" s="209"/>
      <c r="V20" s="59"/>
      <c r="W20" s="58" t="s">
        <v>148</v>
      </c>
      <c r="X20" s="210">
        <f>L20+V20+V21</f>
        <v>140680000</v>
      </c>
    </row>
    <row r="21" spans="2:24" ht="25.5" customHeight="1">
      <c r="B21" s="216"/>
      <c r="C21" s="217"/>
      <c r="D21" s="42">
        <v>3000</v>
      </c>
      <c r="E21" s="43" t="s">
        <v>157</v>
      </c>
      <c r="F21" s="218"/>
      <c r="G21" s="3"/>
      <c r="H21" s="219"/>
      <c r="I21" s="220"/>
      <c r="J21" s="65">
        <v>58000000</v>
      </c>
      <c r="K21" s="41" t="s">
        <v>159</v>
      </c>
      <c r="L21" s="210"/>
      <c r="M21" s="3"/>
      <c r="N21" s="216"/>
      <c r="O21" s="217"/>
      <c r="P21" s="42"/>
      <c r="Q21" s="43" t="s">
        <v>157</v>
      </c>
      <c r="R21" s="218"/>
      <c r="T21" s="208"/>
      <c r="U21" s="209"/>
      <c r="V21" s="59"/>
      <c r="W21" s="58" t="s">
        <v>159</v>
      </c>
      <c r="X21" s="210"/>
    </row>
    <row r="22" spans="2:24" ht="23.25" customHeight="1">
      <c r="B22" s="216" t="s">
        <v>201</v>
      </c>
      <c r="C22" s="217">
        <f>'výstupy z předešlých projektů'!E17</f>
        <v>5456</v>
      </c>
      <c r="D22" s="42"/>
      <c r="E22" s="43" t="s">
        <v>143</v>
      </c>
      <c r="F22" s="218">
        <f t="shared" ref="F22" si="3">C22+D22+D23</f>
        <v>5456</v>
      </c>
      <c r="G22" s="3"/>
      <c r="H22" s="219" t="s">
        <v>184</v>
      </c>
      <c r="I22" s="220"/>
      <c r="J22" s="65"/>
      <c r="K22" s="41" t="s">
        <v>148</v>
      </c>
      <c r="L22" s="210">
        <f t="shared" ref="L22" si="4">J22+J23</f>
        <v>0</v>
      </c>
      <c r="M22" s="3"/>
      <c r="N22" s="216" t="s">
        <v>201</v>
      </c>
      <c r="O22" s="217">
        <f>F22</f>
        <v>5456</v>
      </c>
      <c r="P22" s="42"/>
      <c r="Q22" s="43" t="s">
        <v>143</v>
      </c>
      <c r="R22" s="218">
        <f t="shared" ref="R22" si="5">O22+P22+P23</f>
        <v>5456</v>
      </c>
      <c r="T22" s="208" t="s">
        <v>184</v>
      </c>
      <c r="U22" s="209"/>
      <c r="V22" s="59"/>
      <c r="W22" s="58" t="s">
        <v>148</v>
      </c>
      <c r="X22" s="210">
        <f>L22+V22+V23</f>
        <v>0</v>
      </c>
    </row>
    <row r="23" spans="2:24" ht="23.25" customHeight="1">
      <c r="B23" s="216"/>
      <c r="C23" s="217"/>
      <c r="D23" s="42"/>
      <c r="E23" s="43" t="s">
        <v>157</v>
      </c>
      <c r="F23" s="218"/>
      <c r="G23" s="3"/>
      <c r="H23" s="219"/>
      <c r="I23" s="220"/>
      <c r="J23" s="65"/>
      <c r="K23" s="41" t="s">
        <v>159</v>
      </c>
      <c r="L23" s="210"/>
      <c r="M23" s="3"/>
      <c r="N23" s="216"/>
      <c r="O23" s="217"/>
      <c r="P23" s="42"/>
      <c r="Q23" s="43" t="s">
        <v>157</v>
      </c>
      <c r="R23" s="218"/>
      <c r="T23" s="208"/>
      <c r="U23" s="209"/>
      <c r="V23" s="59"/>
      <c r="W23" s="58" t="s">
        <v>159</v>
      </c>
      <c r="X23" s="210"/>
    </row>
    <row r="25" spans="2:24">
      <c r="B25" s="211" t="s">
        <v>202</v>
      </c>
      <c r="C25" s="211"/>
      <c r="D25" s="211"/>
      <c r="E25" s="211"/>
      <c r="F25" s="211"/>
      <c r="H25" s="212" t="s">
        <v>203</v>
      </c>
      <c r="I25" s="213"/>
      <c r="J25" s="213"/>
      <c r="K25" s="213"/>
      <c r="L25" s="214"/>
      <c r="N25" s="215" t="s">
        <v>204</v>
      </c>
      <c r="O25" s="215"/>
      <c r="P25" s="215"/>
      <c r="Q25" s="215"/>
      <c r="R25" s="215"/>
    </row>
    <row r="26" spans="2:24" ht="90">
      <c r="B26" s="52" t="s">
        <v>205</v>
      </c>
      <c r="C26" s="53">
        <f>IF(OR(B5="do 10",B5="10-20"),O26,IFERROR(((C29-(C28/C27))/C29)*100,0))</f>
        <v>0</v>
      </c>
      <c r="E26" s="54" t="s">
        <v>206</v>
      </c>
      <c r="F26" s="53">
        <f>IFERROR(((F29-(F28/F27))/F29)*100,0)</f>
        <v>57.343844754396599</v>
      </c>
      <c r="H26" s="207" t="b">
        <f>_xlfn.IFS(B5="do 10",L18+L20+L22&lt;=87300000,B5="10-20",L18+L20+L22&lt;=67900000,B5="20-30",L18+L20+L22&lt;=91120000,B5="30-40",L18+L20+L22&lt;=81885000,B5="nad 40",L18+L20+L22&lt;=98850000,B5="Praha",L18+L20+L22&lt;=104209500,B5="ŘSD",L18+L20+L22&lt;=148720661,B5="SŽ",L18+L20+L22&lt;=146857107)</f>
        <v>1</v>
      </c>
      <c r="I26" s="207"/>
      <c r="J26" s="207"/>
      <c r="K26" s="207"/>
      <c r="L26" s="207"/>
      <c r="N26" s="55" t="s">
        <v>207</v>
      </c>
      <c r="O26" s="53">
        <f>IFERROR(((O29-(O28/O27))/O29)*100,0)</f>
        <v>0</v>
      </c>
      <c r="Q26" s="54" t="s">
        <v>208</v>
      </c>
      <c r="R26" s="53">
        <f>IFERROR(((R29-(R28/R27))/R29)*100,0)</f>
        <v>0</v>
      </c>
    </row>
    <row r="27" spans="2:24">
      <c r="B27" s="39" t="s">
        <v>209</v>
      </c>
      <c r="C27" s="64">
        <f>F18-C18</f>
        <v>1300</v>
      </c>
      <c r="E27" s="30" t="s">
        <v>210</v>
      </c>
      <c r="F27" s="36">
        <f>(F20-C20)+(F22-C22)</f>
        <v>17000</v>
      </c>
      <c r="N27" s="35" t="s">
        <v>211</v>
      </c>
      <c r="O27" s="64">
        <f>R18-O18</f>
        <v>0</v>
      </c>
      <c r="Q27" s="30" t="s">
        <v>212</v>
      </c>
      <c r="R27" s="36">
        <f>(R20-O20)+(R22-O22)</f>
        <v>0</v>
      </c>
    </row>
    <row r="28" spans="2:24">
      <c r="B28" s="39" t="s">
        <v>213</v>
      </c>
      <c r="C28" s="51">
        <f>L18</f>
        <v>6045000</v>
      </c>
      <c r="E28" s="30" t="s">
        <v>214</v>
      </c>
      <c r="F28" s="38">
        <f>L20+L22</f>
        <v>140680000</v>
      </c>
      <c r="N28" s="35" t="s">
        <v>215</v>
      </c>
      <c r="O28" s="37">
        <f>X18-L18</f>
        <v>0</v>
      </c>
      <c r="Q28" s="30" t="s">
        <v>216</v>
      </c>
      <c r="R28" s="38">
        <f>(X20-L20)+(X22-L22)</f>
        <v>0</v>
      </c>
    </row>
    <row r="29" spans="2:24">
      <c r="B29" s="39" t="s">
        <v>217</v>
      </c>
      <c r="C29" s="36">
        <f>IF(B5="Praha",0,IF(B5="ŘSD",3402,4650))</f>
        <v>4650</v>
      </c>
      <c r="E29" s="30" t="s">
        <v>218</v>
      </c>
      <c r="F29" s="36">
        <f>IF(B5="Praha",45000,19400)</f>
        <v>19400</v>
      </c>
      <c r="N29" s="35" t="s">
        <v>217</v>
      </c>
      <c r="O29" s="36">
        <f>IF(B5="Praha",0,IF(B5="ŘSD",3402,4650))</f>
        <v>4650</v>
      </c>
      <c r="Q29" s="30" t="s">
        <v>218</v>
      </c>
      <c r="R29" s="37">
        <f>IF(B5="Praha",45000,19400)</f>
        <v>19400</v>
      </c>
    </row>
    <row r="30" spans="2:24" ht="30">
      <c r="B30" s="39" t="s">
        <v>67</v>
      </c>
      <c r="C30" s="36">
        <f>IFERROR((C28/C27),0)</f>
        <v>4650</v>
      </c>
      <c r="E30" s="34" t="s">
        <v>70</v>
      </c>
      <c r="F30" s="36">
        <f>IFERROR((F28/F27),0)</f>
        <v>8275.2941176470595</v>
      </c>
      <c r="N30" s="39" t="s">
        <v>91</v>
      </c>
      <c r="O30" s="36">
        <f>IFERROR((O28/O27),0)</f>
        <v>0</v>
      </c>
      <c r="Q30" s="34" t="s">
        <v>70</v>
      </c>
      <c r="R30" s="36">
        <f>IFERROR((R28/R27),0)</f>
        <v>0</v>
      </c>
    </row>
    <row r="31" spans="2:24">
      <c r="B31" s="1"/>
      <c r="I31" s="66"/>
    </row>
    <row r="32" spans="2:24">
      <c r="B32" s="5"/>
      <c r="C32" s="7"/>
      <c r="N32" s="5"/>
      <c r="O32" s="7"/>
    </row>
    <row r="33" spans="2:15">
      <c r="B33" s="5"/>
      <c r="C33" s="8"/>
      <c r="I33" s="66"/>
      <c r="N33" s="5"/>
      <c r="O33" s="8"/>
    </row>
    <row r="34" spans="2:15">
      <c r="B34" s="6"/>
      <c r="C34" s="26"/>
      <c r="N34" s="6"/>
      <c r="O34" s="27"/>
    </row>
    <row r="35" spans="2:15">
      <c r="B35" s="6"/>
      <c r="C35" s="8"/>
      <c r="N35" s="6"/>
      <c r="O35" s="8"/>
    </row>
    <row r="36" spans="2:15">
      <c r="B36" s="5"/>
      <c r="C36" s="4"/>
      <c r="N36" s="5"/>
      <c r="O36" s="4"/>
    </row>
  </sheetData>
  <mergeCells count="79">
    <mergeCell ref="H26:L26"/>
    <mergeCell ref="T22:T23"/>
    <mergeCell ref="U22:U23"/>
    <mergeCell ref="X22:X23"/>
    <mergeCell ref="B25:F25"/>
    <mergeCell ref="H25:L25"/>
    <mergeCell ref="N25:R25"/>
    <mergeCell ref="X20:X21"/>
    <mergeCell ref="B22:B23"/>
    <mergeCell ref="C22:C23"/>
    <mergeCell ref="F22:F23"/>
    <mergeCell ref="H22:H23"/>
    <mergeCell ref="I22:I23"/>
    <mergeCell ref="L22:L23"/>
    <mergeCell ref="N22:N23"/>
    <mergeCell ref="O22:O23"/>
    <mergeCell ref="R22:R23"/>
    <mergeCell ref="L20:L21"/>
    <mergeCell ref="N20:N21"/>
    <mergeCell ref="O20:O21"/>
    <mergeCell ref="R20:R21"/>
    <mergeCell ref="T20:T21"/>
    <mergeCell ref="U20:U21"/>
    <mergeCell ref="B20:B21"/>
    <mergeCell ref="C20:C21"/>
    <mergeCell ref="F20:F21"/>
    <mergeCell ref="H20:H21"/>
    <mergeCell ref="I20:I21"/>
    <mergeCell ref="T14:T15"/>
    <mergeCell ref="U14:U15"/>
    <mergeCell ref="X14:X15"/>
    <mergeCell ref="B18:B19"/>
    <mergeCell ref="C18:C19"/>
    <mergeCell ref="F18:F19"/>
    <mergeCell ref="H18:H19"/>
    <mergeCell ref="I18:I19"/>
    <mergeCell ref="L18:L19"/>
    <mergeCell ref="N18:N19"/>
    <mergeCell ref="O18:O19"/>
    <mergeCell ref="R18:R19"/>
    <mergeCell ref="T18:T19"/>
    <mergeCell ref="U18:U19"/>
    <mergeCell ref="X18:X19"/>
    <mergeCell ref="X12:X13"/>
    <mergeCell ref="B14:B15"/>
    <mergeCell ref="C14:C15"/>
    <mergeCell ref="F14:F15"/>
    <mergeCell ref="H14:H15"/>
    <mergeCell ref="I14:I15"/>
    <mergeCell ref="L14:L15"/>
    <mergeCell ref="N14:N15"/>
    <mergeCell ref="O14:O15"/>
    <mergeCell ref="R14:R15"/>
    <mergeCell ref="L12:L13"/>
    <mergeCell ref="N12:N13"/>
    <mergeCell ref="O12:O13"/>
    <mergeCell ref="R12:R13"/>
    <mergeCell ref="T12:T13"/>
    <mergeCell ref="U12:U13"/>
    <mergeCell ref="B12:B13"/>
    <mergeCell ref="C12:C13"/>
    <mergeCell ref="F12:F13"/>
    <mergeCell ref="H12:H13"/>
    <mergeCell ref="I12:I13"/>
    <mergeCell ref="B2:P2"/>
    <mergeCell ref="B7:L7"/>
    <mergeCell ref="N7:X7"/>
    <mergeCell ref="B10:B11"/>
    <mergeCell ref="C10:C11"/>
    <mergeCell ref="F10:F11"/>
    <mergeCell ref="H10:H11"/>
    <mergeCell ref="I10:I11"/>
    <mergeCell ref="L10:L11"/>
    <mergeCell ref="N10:N11"/>
    <mergeCell ref="O10:O11"/>
    <mergeCell ref="R10:R11"/>
    <mergeCell ref="T10:T11"/>
    <mergeCell ref="U10:U11"/>
    <mergeCell ref="X10:X11"/>
  </mergeCells>
  <conditionalFormatting sqref="C30">
    <cfRule type="cellIs" dxfId="3" priority="2" operator="greaterThan">
      <formula>$C$29</formula>
    </cfRule>
  </conditionalFormatting>
  <conditionalFormatting sqref="D5:F6">
    <cfRule type="containsText" dxfId="2" priority="4" operator="containsText" text="NEPRAVDA">
      <formula>NOT(ISERROR(SEARCH("NEPRAVDA",D5)))</formula>
    </cfRule>
  </conditionalFormatting>
  <conditionalFormatting sqref="F30">
    <cfRule type="cellIs" dxfId="1" priority="1" operator="greaterThan">
      <formula>$F$29</formula>
    </cfRule>
  </conditionalFormatting>
  <conditionalFormatting sqref="H26:L26">
    <cfRule type="containsText" dxfId="0" priority="3" operator="containsText" text="NEPRAVDA">
      <formula>NOT(ISERROR(SEARCH("NEPRAVDA",H26)))</formula>
    </cfRule>
  </conditionalFormatting>
  <pageMargins left="0.7" right="0.7" top="0.78740157499999996" bottom="0.78740157499999996" header="0.3" footer="0.3"/>
  <pageSetup paperSize="9" orientation="portrait" r:id="rId1"/>
  <headerFooter>
    <oddHeader>&amp;R&amp;"Calibri"&amp;10&amp;K000000 PRO VNITŘNÍ POTŘEBU          &amp;1#_x000D_</oddHeader>
  </headerFooter>
  <ignoredErrors>
    <ignoredError sqref="C26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8CD1F4-7159-4C54-B43C-B06D34C7AB65}">
          <x14:formula1>
            <xm:f>zdroj!$B$4:$B$11</xm:f>
          </x14:formula1>
          <xm:sqref>B5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6F50-F7F7-41B5-AC0B-0DAA7DB872B0}">
  <dimension ref="B1:E11"/>
  <sheetViews>
    <sheetView workbookViewId="0">
      <selection activeCell="U27" sqref="U27"/>
    </sheetView>
  </sheetViews>
  <sheetFormatPr defaultRowHeight="15"/>
  <cols>
    <col min="2" max="2" width="6.42578125" bestFit="1" customWidth="1"/>
    <col min="3" max="3" width="15" customWidth="1"/>
    <col min="4" max="4" width="15.85546875" customWidth="1"/>
    <col min="5" max="5" width="13.28515625" customWidth="1"/>
  </cols>
  <sheetData>
    <row r="1" spans="2:5" ht="15.75" thickBot="1"/>
    <row r="2" spans="2:5" ht="25.5">
      <c r="B2" s="228" t="s">
        <v>268</v>
      </c>
      <c r="C2" s="10" t="s">
        <v>269</v>
      </c>
      <c r="D2" s="10" t="s">
        <v>270</v>
      </c>
      <c r="E2" s="12" t="s">
        <v>271</v>
      </c>
    </row>
    <row r="3" spans="2:5" ht="15.75" thickBot="1">
      <c r="B3" s="229"/>
      <c r="C3" s="11" t="s">
        <v>272</v>
      </c>
      <c r="D3" s="11" t="s">
        <v>273</v>
      </c>
      <c r="E3" s="13" t="s">
        <v>273</v>
      </c>
    </row>
    <row r="4" spans="2:5">
      <c r="B4" s="22" t="s">
        <v>264</v>
      </c>
      <c r="C4" s="14">
        <v>0</v>
      </c>
      <c r="D4" s="9">
        <v>0</v>
      </c>
      <c r="E4" s="15">
        <v>1500</v>
      </c>
    </row>
    <row r="5" spans="2:5">
      <c r="B5" s="67" t="s">
        <v>267</v>
      </c>
      <c r="C5" s="14">
        <v>0</v>
      </c>
      <c r="D5" s="9">
        <v>0</v>
      </c>
      <c r="E5" s="15">
        <v>1000</v>
      </c>
    </row>
    <row r="6" spans="2:5">
      <c r="B6" s="23" t="s">
        <v>265</v>
      </c>
      <c r="C6" s="16">
        <v>10000</v>
      </c>
      <c r="D6" s="9">
        <v>0</v>
      </c>
      <c r="E6" s="15">
        <v>1000</v>
      </c>
    </row>
    <row r="7" spans="2:5">
      <c r="B7" s="23" t="s">
        <v>266</v>
      </c>
      <c r="C7" s="16">
        <v>10100</v>
      </c>
      <c r="D7" s="9">
        <v>0</v>
      </c>
      <c r="E7" s="17">
        <v>500</v>
      </c>
    </row>
    <row r="8" spans="2:5">
      <c r="B8" s="23" t="s">
        <v>128</v>
      </c>
      <c r="C8" s="16">
        <v>15000</v>
      </c>
      <c r="D8" s="9">
        <v>0</v>
      </c>
      <c r="E8" s="17">
        <v>500</v>
      </c>
    </row>
    <row r="9" spans="2:5">
      <c r="B9" s="23" t="s">
        <v>219</v>
      </c>
      <c r="C9" s="16">
        <v>49000</v>
      </c>
      <c r="D9" s="18">
        <v>19000</v>
      </c>
      <c r="E9" s="17">
        <v>700</v>
      </c>
    </row>
    <row r="10" spans="2:5">
      <c r="B10" s="23" t="s">
        <v>233</v>
      </c>
      <c r="C10" s="16">
        <v>10000</v>
      </c>
      <c r="D10" s="18">
        <v>3000</v>
      </c>
      <c r="E10" s="15">
        <v>5000</v>
      </c>
    </row>
    <row r="11" spans="2:5" ht="15.75" thickBot="1">
      <c r="B11" s="24" t="s">
        <v>234</v>
      </c>
      <c r="C11" s="19">
        <v>1300</v>
      </c>
      <c r="D11" s="20">
        <v>14000</v>
      </c>
      <c r="E11" s="21">
        <v>1500</v>
      </c>
    </row>
  </sheetData>
  <mergeCells count="1">
    <mergeCell ref="B2:B3"/>
  </mergeCells>
  <pageMargins left="0.7" right="0.7" top="0.78740157499999996" bottom="0.78740157499999996" header="0.3" footer="0.3"/>
  <pageSetup paperSize="9" orientation="portrait" r:id="rId1"/>
  <headerFooter>
    <oddHeader>&amp;R&amp;"Calibri"&amp;10&amp;K000000 PRO VNITŘNÍ POTŘEBU          &amp;1#_x000D_</oddHeader>
  </headerFooter>
  <ignoredErrors>
    <ignoredError sqref="B5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9637A-7121-4B35-B1AF-72ACDC972D01}">
  <sheetPr>
    <pageSetUpPr fitToPage="1"/>
  </sheetPr>
  <dimension ref="A1:X36"/>
  <sheetViews>
    <sheetView tabSelected="1" topLeftCell="J17" zoomScale="70" zoomScaleNormal="70" workbookViewId="0">
      <selection activeCell="V26" sqref="V26"/>
    </sheetView>
  </sheetViews>
  <sheetFormatPr defaultRowHeight="15"/>
  <cols>
    <col min="1" max="1" width="3.85546875" customWidth="1"/>
    <col min="2" max="2" width="17.5703125" customWidth="1"/>
    <col min="3" max="3" width="16" customWidth="1"/>
    <col min="4" max="4" width="19.28515625" customWidth="1"/>
    <col min="5" max="5" width="14.5703125" customWidth="1"/>
    <col min="6" max="6" width="18.28515625" customWidth="1"/>
    <col min="7" max="7" width="4.140625" customWidth="1"/>
    <col min="8" max="8" width="13" customWidth="1"/>
    <col min="9" max="9" width="21" customWidth="1"/>
    <col min="10" max="10" width="20.140625" customWidth="1"/>
    <col min="11" max="11" width="20.42578125" customWidth="1"/>
    <col min="12" max="12" width="19.140625" customWidth="1"/>
    <col min="13" max="13" width="4.140625" customWidth="1"/>
    <col min="14" max="14" width="21" customWidth="1"/>
    <col min="15" max="15" width="15.7109375" customWidth="1"/>
    <col min="16" max="16" width="23.85546875" customWidth="1"/>
    <col min="17" max="17" width="14.7109375" customWidth="1"/>
    <col min="18" max="18" width="19.85546875" customWidth="1"/>
    <col min="19" max="19" width="4.5703125" customWidth="1"/>
    <col min="20" max="20" width="13.28515625" customWidth="1"/>
    <col min="21" max="21" width="18.140625" customWidth="1"/>
    <col min="22" max="22" width="19.28515625" customWidth="1"/>
    <col min="23" max="23" width="15.28515625" bestFit="1" customWidth="1"/>
    <col min="24" max="24" width="24.28515625" customWidth="1"/>
  </cols>
  <sheetData>
    <row r="1" spans="1:24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</row>
    <row r="2" spans="1:24" ht="27.75" customHeight="1">
      <c r="A2" s="87"/>
      <c r="B2" s="201" t="s">
        <v>123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87"/>
      <c r="R2" s="87"/>
      <c r="S2" s="87"/>
      <c r="T2" s="87"/>
      <c r="U2" s="87"/>
      <c r="V2" s="87"/>
      <c r="W2" s="87"/>
      <c r="X2" s="87"/>
    </row>
    <row r="3" spans="1:24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</row>
    <row r="4" spans="1:24" ht="76.5" customHeight="1">
      <c r="A4" s="87"/>
      <c r="B4" s="116" t="s">
        <v>21</v>
      </c>
      <c r="C4" s="87"/>
      <c r="D4" s="115" t="s">
        <v>26</v>
      </c>
      <c r="E4" s="99"/>
      <c r="F4" s="115" t="s">
        <v>30</v>
      </c>
      <c r="G4" s="87"/>
      <c r="H4" s="99"/>
      <c r="I4" s="116" t="s">
        <v>124</v>
      </c>
      <c r="J4" s="99"/>
      <c r="K4" s="117" t="s">
        <v>125</v>
      </c>
      <c r="L4" s="87"/>
      <c r="M4" s="87"/>
      <c r="N4" s="117" t="s">
        <v>126</v>
      </c>
      <c r="O4" s="87"/>
      <c r="P4" s="117" t="s">
        <v>127</v>
      </c>
      <c r="Q4" s="87"/>
      <c r="R4" s="99"/>
      <c r="S4" s="87"/>
      <c r="T4" s="87"/>
      <c r="U4" s="87"/>
      <c r="V4" s="87"/>
      <c r="W4" s="87"/>
      <c r="X4" s="87"/>
    </row>
    <row r="5" spans="1:24" ht="18.75">
      <c r="A5" s="87"/>
      <c r="B5" s="154" t="s">
        <v>128</v>
      </c>
      <c r="C5" s="87"/>
      <c r="D5" s="91" t="b">
        <f>_xlfn.IFS(B5="do 10",D18+D19&gt;=0,B5="10-20",D18+D19&gt;=0,B5="20-30",D18+D19&gt;=10000,B5="30-40",D18+D19&gt;=10100,B5="nad 40",D18+D19&gt;=15000,B5="Praha",D18+D19&gt;=49000,B5="ŘSD",D18+D19&gt;=10000,B5="SŽ",D18+D19&gt;=1300)</f>
        <v>1</v>
      </c>
      <c r="E5" s="87"/>
      <c r="F5" s="91" t="b">
        <f>_xlfn.IFS(B5="do 10",D20+D21+D22+D23&gt;=1500,B5="10-20",D20+D21+D22+D23&gt;=1000,B5="20-30",D20+D21+D22+D23&gt;=1000,B5="30-40",D20+D21+D22+D23&gt;=500,B5="nad 40",D20+D21+D22+D23&gt;=500,B5="Praha",D20+D21+D22+D23&gt;=19700,B5="ŘSD",D20+D21+D22+D23&gt;=8000,B5="SŽ",D20+D21+D22+D23&gt;=15500)</f>
        <v>1</v>
      </c>
      <c r="G5" s="87"/>
      <c r="H5" s="87"/>
      <c r="I5" s="118">
        <f>IF(C26&gt;0,ROUND(C26,0),0)</f>
        <v>0</v>
      </c>
      <c r="J5" s="87"/>
      <c r="K5" s="118">
        <f>IF(F26&gt;0,ROUND(F26,0),0)</f>
        <v>0</v>
      </c>
      <c r="L5" s="87"/>
      <c r="M5" s="87"/>
      <c r="N5" s="118">
        <f>IF(O26&gt;0,ROUND(O26,0),0)</f>
        <v>0</v>
      </c>
      <c r="O5" s="87"/>
      <c r="P5" s="118">
        <f>IF(R26&gt;0,ROUND(R26,0),0)</f>
        <v>0</v>
      </c>
      <c r="Q5" s="87"/>
      <c r="R5" s="119"/>
      <c r="S5" s="87"/>
      <c r="T5" s="87"/>
      <c r="U5" s="87"/>
      <c r="V5" s="87"/>
      <c r="W5" s="87"/>
      <c r="X5" s="87"/>
    </row>
    <row r="6" spans="1:24" ht="18.7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119"/>
      <c r="S6" s="87"/>
      <c r="T6" s="87"/>
      <c r="U6" s="87"/>
      <c r="V6" s="87"/>
      <c r="W6" s="87"/>
      <c r="X6" s="87"/>
    </row>
    <row r="7" spans="1:24" ht="31.5" customHeight="1">
      <c r="A7" s="87"/>
      <c r="B7" s="184" t="s">
        <v>129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87"/>
      <c r="N7" s="185" t="s">
        <v>130</v>
      </c>
      <c r="O7" s="185"/>
      <c r="P7" s="185"/>
      <c r="Q7" s="185"/>
      <c r="R7" s="185"/>
      <c r="S7" s="185"/>
      <c r="T7" s="185"/>
      <c r="U7" s="185"/>
      <c r="V7" s="185"/>
      <c r="W7" s="185"/>
      <c r="X7" s="185"/>
    </row>
    <row r="8" spans="1:24" ht="11.25" customHeight="1">
      <c r="A8" s="87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87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</row>
    <row r="9" spans="1:24" ht="69.75" customHeight="1">
      <c r="A9" s="87"/>
      <c r="B9" s="101" t="s">
        <v>131</v>
      </c>
      <c r="C9" s="102" t="s">
        <v>46</v>
      </c>
      <c r="D9" s="102" t="s">
        <v>132</v>
      </c>
      <c r="E9" s="102" t="s">
        <v>133</v>
      </c>
      <c r="F9" s="102" t="s">
        <v>54</v>
      </c>
      <c r="G9" s="121"/>
      <c r="H9" s="101" t="s">
        <v>134</v>
      </c>
      <c r="I9" s="101" t="s">
        <v>61</v>
      </c>
      <c r="J9" s="101" t="s">
        <v>135</v>
      </c>
      <c r="K9" s="101" t="s">
        <v>136</v>
      </c>
      <c r="L9" s="101" t="s">
        <v>65</v>
      </c>
      <c r="M9" s="121"/>
      <c r="N9" s="101" t="s">
        <v>131</v>
      </c>
      <c r="O9" s="102" t="s">
        <v>137</v>
      </c>
      <c r="P9" s="102" t="s">
        <v>78</v>
      </c>
      <c r="Q9" s="102" t="s">
        <v>133</v>
      </c>
      <c r="R9" s="102" t="s">
        <v>81</v>
      </c>
      <c r="S9" s="87"/>
      <c r="T9" s="122" t="s">
        <v>134</v>
      </c>
      <c r="U9" s="122" t="s">
        <v>87</v>
      </c>
      <c r="V9" s="122" t="s">
        <v>138</v>
      </c>
      <c r="W9" s="122" t="s">
        <v>136</v>
      </c>
      <c r="X9" s="122" t="s">
        <v>139</v>
      </c>
    </row>
    <row r="10" spans="1:24" ht="18" customHeight="1">
      <c r="A10" s="87"/>
      <c r="B10" s="175" t="s">
        <v>140</v>
      </c>
      <c r="C10" s="176" t="s">
        <v>141</v>
      </c>
      <c r="D10" s="101" t="s">
        <v>142</v>
      </c>
      <c r="E10" s="102" t="s">
        <v>143</v>
      </c>
      <c r="F10" s="176" t="s">
        <v>144</v>
      </c>
      <c r="G10" s="123"/>
      <c r="H10" s="176" t="s">
        <v>145</v>
      </c>
      <c r="I10" s="176" t="s">
        <v>146</v>
      </c>
      <c r="J10" s="101" t="s">
        <v>147</v>
      </c>
      <c r="K10" s="101" t="s">
        <v>148</v>
      </c>
      <c r="L10" s="176" t="s">
        <v>149</v>
      </c>
      <c r="M10" s="123"/>
      <c r="N10" s="175" t="s">
        <v>140</v>
      </c>
      <c r="O10" s="176" t="s">
        <v>150</v>
      </c>
      <c r="P10" s="101" t="s">
        <v>151</v>
      </c>
      <c r="Q10" s="102" t="s">
        <v>143</v>
      </c>
      <c r="R10" s="176" t="s">
        <v>152</v>
      </c>
      <c r="S10" s="87"/>
      <c r="T10" s="189" t="s">
        <v>145</v>
      </c>
      <c r="U10" s="190" t="s">
        <v>153</v>
      </c>
      <c r="V10" s="124" t="s">
        <v>154</v>
      </c>
      <c r="W10" s="124" t="s">
        <v>148</v>
      </c>
      <c r="X10" s="190" t="s">
        <v>155</v>
      </c>
    </row>
    <row r="11" spans="1:24" ht="18.75" customHeight="1">
      <c r="A11" s="87"/>
      <c r="B11" s="175"/>
      <c r="C11" s="176"/>
      <c r="D11" s="101" t="s">
        <v>156</v>
      </c>
      <c r="E11" s="102" t="s">
        <v>157</v>
      </c>
      <c r="F11" s="176"/>
      <c r="G11" s="123"/>
      <c r="H11" s="176"/>
      <c r="I11" s="176"/>
      <c r="J11" s="101" t="s">
        <v>158</v>
      </c>
      <c r="K11" s="101" t="s">
        <v>159</v>
      </c>
      <c r="L11" s="176"/>
      <c r="M11" s="123"/>
      <c r="N11" s="175"/>
      <c r="O11" s="176"/>
      <c r="P11" s="101" t="s">
        <v>160</v>
      </c>
      <c r="Q11" s="102" t="s">
        <v>157</v>
      </c>
      <c r="R11" s="176"/>
      <c r="S11" s="87"/>
      <c r="T11" s="189"/>
      <c r="U11" s="190"/>
      <c r="V11" s="124" t="s">
        <v>161</v>
      </c>
      <c r="W11" s="124" t="s">
        <v>159</v>
      </c>
      <c r="X11" s="190"/>
    </row>
    <row r="12" spans="1:24">
      <c r="A12" s="87"/>
      <c r="B12" s="175" t="s">
        <v>162</v>
      </c>
      <c r="C12" s="176" t="s">
        <v>163</v>
      </c>
      <c r="D12" s="101" t="s">
        <v>164</v>
      </c>
      <c r="E12" s="102" t="s">
        <v>143</v>
      </c>
      <c r="F12" s="176" t="s">
        <v>165</v>
      </c>
      <c r="G12" s="123"/>
      <c r="H12" s="176" t="s">
        <v>166</v>
      </c>
      <c r="I12" s="176" t="s">
        <v>167</v>
      </c>
      <c r="J12" s="101" t="s">
        <v>168</v>
      </c>
      <c r="K12" s="101" t="s">
        <v>148</v>
      </c>
      <c r="L12" s="176" t="s">
        <v>169</v>
      </c>
      <c r="M12" s="123"/>
      <c r="N12" s="175" t="s">
        <v>162</v>
      </c>
      <c r="O12" s="176" t="s">
        <v>170</v>
      </c>
      <c r="P12" s="101" t="s">
        <v>171</v>
      </c>
      <c r="Q12" s="102" t="s">
        <v>143</v>
      </c>
      <c r="R12" s="176" t="s">
        <v>172</v>
      </c>
      <c r="S12" s="87"/>
      <c r="T12" s="189" t="s">
        <v>166</v>
      </c>
      <c r="U12" s="190" t="s">
        <v>173</v>
      </c>
      <c r="V12" s="124" t="s">
        <v>174</v>
      </c>
      <c r="W12" s="124" t="s">
        <v>148</v>
      </c>
      <c r="X12" s="190" t="s">
        <v>175</v>
      </c>
    </row>
    <row r="13" spans="1:24" ht="17.25" customHeight="1">
      <c r="A13" s="87"/>
      <c r="B13" s="175"/>
      <c r="C13" s="176"/>
      <c r="D13" s="101" t="s">
        <v>176</v>
      </c>
      <c r="E13" s="102" t="s">
        <v>157</v>
      </c>
      <c r="F13" s="176"/>
      <c r="G13" s="123"/>
      <c r="H13" s="176"/>
      <c r="I13" s="176"/>
      <c r="J13" s="101" t="s">
        <v>177</v>
      </c>
      <c r="K13" s="101" t="s">
        <v>159</v>
      </c>
      <c r="L13" s="176"/>
      <c r="M13" s="123"/>
      <c r="N13" s="175"/>
      <c r="O13" s="176"/>
      <c r="P13" s="101" t="s">
        <v>178</v>
      </c>
      <c r="Q13" s="102" t="s">
        <v>157</v>
      </c>
      <c r="R13" s="176"/>
      <c r="S13" s="87"/>
      <c r="T13" s="189"/>
      <c r="U13" s="190"/>
      <c r="V13" s="124" t="s">
        <v>179</v>
      </c>
      <c r="W13" s="124" t="s">
        <v>159</v>
      </c>
      <c r="X13" s="190"/>
    </row>
    <row r="14" spans="1:24">
      <c r="A14" s="87"/>
      <c r="B14" s="175" t="s">
        <v>180</v>
      </c>
      <c r="C14" s="176" t="s">
        <v>181</v>
      </c>
      <c r="D14" s="101" t="s">
        <v>182</v>
      </c>
      <c r="E14" s="102" t="s">
        <v>143</v>
      </c>
      <c r="F14" s="176" t="s">
        <v>183</v>
      </c>
      <c r="G14" s="123"/>
      <c r="H14" s="176" t="s">
        <v>184</v>
      </c>
      <c r="I14" s="176" t="s">
        <v>185</v>
      </c>
      <c r="J14" s="101" t="s">
        <v>186</v>
      </c>
      <c r="K14" s="101" t="s">
        <v>148</v>
      </c>
      <c r="L14" s="176" t="s">
        <v>187</v>
      </c>
      <c r="M14" s="123"/>
      <c r="N14" s="175" t="s">
        <v>180</v>
      </c>
      <c r="O14" s="176" t="s">
        <v>188</v>
      </c>
      <c r="P14" s="101" t="s">
        <v>189</v>
      </c>
      <c r="Q14" s="102" t="s">
        <v>143</v>
      </c>
      <c r="R14" s="176" t="s">
        <v>190</v>
      </c>
      <c r="S14" s="87"/>
      <c r="T14" s="189" t="s">
        <v>184</v>
      </c>
      <c r="U14" s="190" t="s">
        <v>191</v>
      </c>
      <c r="V14" s="124" t="s">
        <v>192</v>
      </c>
      <c r="W14" s="124" t="s">
        <v>148</v>
      </c>
      <c r="X14" s="190" t="s">
        <v>193</v>
      </c>
    </row>
    <row r="15" spans="1:24" ht="27.6" customHeight="1">
      <c r="A15" s="87"/>
      <c r="B15" s="175"/>
      <c r="C15" s="176"/>
      <c r="D15" s="101" t="s">
        <v>194</v>
      </c>
      <c r="E15" s="102" t="s">
        <v>157</v>
      </c>
      <c r="F15" s="176"/>
      <c r="G15" s="123"/>
      <c r="H15" s="176"/>
      <c r="I15" s="176"/>
      <c r="J15" s="101" t="s">
        <v>195</v>
      </c>
      <c r="K15" s="101" t="s">
        <v>159</v>
      </c>
      <c r="L15" s="176"/>
      <c r="M15" s="123"/>
      <c r="N15" s="175"/>
      <c r="O15" s="176"/>
      <c r="P15" s="101" t="s">
        <v>196</v>
      </c>
      <c r="Q15" s="102" t="s">
        <v>157</v>
      </c>
      <c r="R15" s="176"/>
      <c r="S15" s="87"/>
      <c r="T15" s="189"/>
      <c r="U15" s="190"/>
      <c r="V15" s="124" t="s">
        <v>197</v>
      </c>
      <c r="W15" s="124" t="s">
        <v>159</v>
      </c>
      <c r="X15" s="190"/>
    </row>
    <row r="16" spans="1:24" ht="15.75" thickBot="1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</row>
    <row r="17" spans="1:24" ht="75">
      <c r="A17" s="87"/>
      <c r="B17" s="125" t="s">
        <v>131</v>
      </c>
      <c r="C17" s="126" t="s">
        <v>46</v>
      </c>
      <c r="D17" s="126" t="s">
        <v>50</v>
      </c>
      <c r="E17" s="126" t="s">
        <v>133</v>
      </c>
      <c r="F17" s="127" t="s">
        <v>54</v>
      </c>
      <c r="G17" s="121"/>
      <c r="H17" s="125" t="s">
        <v>134</v>
      </c>
      <c r="I17" s="128" t="s">
        <v>61</v>
      </c>
      <c r="J17" s="128" t="s">
        <v>57</v>
      </c>
      <c r="K17" s="128" t="s">
        <v>136</v>
      </c>
      <c r="L17" s="129" t="s">
        <v>65</v>
      </c>
      <c r="M17" s="121"/>
      <c r="N17" s="125" t="s">
        <v>131</v>
      </c>
      <c r="O17" s="126" t="s">
        <v>137</v>
      </c>
      <c r="P17" s="126" t="s">
        <v>78</v>
      </c>
      <c r="Q17" s="126" t="s">
        <v>133</v>
      </c>
      <c r="R17" s="127" t="s">
        <v>81</v>
      </c>
      <c r="S17" s="87"/>
      <c r="T17" s="130" t="s">
        <v>134</v>
      </c>
      <c r="U17" s="131" t="s">
        <v>87</v>
      </c>
      <c r="V17" s="131" t="s">
        <v>138</v>
      </c>
      <c r="W17" s="131" t="s">
        <v>136</v>
      </c>
      <c r="X17" s="132" t="s">
        <v>198</v>
      </c>
    </row>
    <row r="18" spans="1:24" ht="20.25" customHeight="1">
      <c r="A18" s="87"/>
      <c r="B18" s="194" t="s">
        <v>199</v>
      </c>
      <c r="C18" s="195">
        <f>'výstupy z předešlých projektů'!E13+'výstupy z předešlých projektů'!C28</f>
        <v>44645</v>
      </c>
      <c r="D18" s="155">
        <v>0</v>
      </c>
      <c r="E18" s="133" t="s">
        <v>143</v>
      </c>
      <c r="F18" s="196">
        <f>C18+D18+D19</f>
        <v>59645</v>
      </c>
      <c r="G18" s="123"/>
      <c r="H18" s="204" t="s">
        <v>145</v>
      </c>
      <c r="I18" s="200">
        <v>24085500</v>
      </c>
      <c r="J18" s="157">
        <v>0</v>
      </c>
      <c r="K18" s="134" t="s">
        <v>148</v>
      </c>
      <c r="L18" s="188">
        <f>J18+J19</f>
        <v>69750000</v>
      </c>
      <c r="M18" s="123"/>
      <c r="N18" s="194" t="s">
        <v>199</v>
      </c>
      <c r="O18" s="195">
        <f>F18</f>
        <v>59645</v>
      </c>
      <c r="P18" s="155">
        <v>0</v>
      </c>
      <c r="Q18" s="133" t="s">
        <v>143</v>
      </c>
      <c r="R18" s="196">
        <f>O18+P18+P19</f>
        <v>59645</v>
      </c>
      <c r="S18" s="87"/>
      <c r="T18" s="186" t="s">
        <v>145</v>
      </c>
      <c r="U18" s="187">
        <v>0</v>
      </c>
      <c r="V18" s="159">
        <v>0</v>
      </c>
      <c r="W18" s="88" t="s">
        <v>148</v>
      </c>
      <c r="X18" s="188">
        <f>L18+V18+V19</f>
        <v>69750000</v>
      </c>
    </row>
    <row r="19" spans="1:24" ht="24.75" customHeight="1">
      <c r="A19" s="87"/>
      <c r="B19" s="194"/>
      <c r="C19" s="195"/>
      <c r="D19" s="155">
        <v>15000</v>
      </c>
      <c r="E19" s="133" t="s">
        <v>157</v>
      </c>
      <c r="F19" s="196"/>
      <c r="G19" s="123"/>
      <c r="H19" s="204"/>
      <c r="I19" s="200"/>
      <c r="J19" s="157">
        <v>69750000</v>
      </c>
      <c r="K19" s="134" t="s">
        <v>159</v>
      </c>
      <c r="L19" s="188"/>
      <c r="M19" s="123"/>
      <c r="N19" s="194"/>
      <c r="O19" s="195"/>
      <c r="P19" s="155">
        <v>0</v>
      </c>
      <c r="Q19" s="133" t="s">
        <v>157</v>
      </c>
      <c r="R19" s="196"/>
      <c r="S19" s="87"/>
      <c r="T19" s="186"/>
      <c r="U19" s="187"/>
      <c r="V19" s="159">
        <v>0</v>
      </c>
      <c r="W19" s="88" t="s">
        <v>159</v>
      </c>
      <c r="X19" s="188"/>
    </row>
    <row r="20" spans="1:24" ht="28.5" customHeight="1">
      <c r="A20" s="87"/>
      <c r="B20" s="194" t="s">
        <v>200</v>
      </c>
      <c r="C20" s="195">
        <f>'výstupy z předešlých projektů'!E15+'výstupy z předešlých projektů'!C29</f>
        <v>495</v>
      </c>
      <c r="D20" s="155">
        <v>223</v>
      </c>
      <c r="E20" s="133" t="s">
        <v>143</v>
      </c>
      <c r="F20" s="196">
        <f t="shared" ref="F20" si="0">C20+D20+D21</f>
        <v>1995</v>
      </c>
      <c r="G20" s="123"/>
      <c r="H20" s="204" t="s">
        <v>166</v>
      </c>
      <c r="I20" s="200">
        <v>7468546.96</v>
      </c>
      <c r="J20" s="157">
        <v>4326200</v>
      </c>
      <c r="K20" s="134" t="s">
        <v>148</v>
      </c>
      <c r="L20" s="188">
        <f t="shared" ref="L20" si="1">J20+J21</f>
        <v>29100000</v>
      </c>
      <c r="M20" s="123"/>
      <c r="N20" s="194" t="s">
        <v>200</v>
      </c>
      <c r="O20" s="195">
        <f>F20</f>
        <v>1995</v>
      </c>
      <c r="P20" s="155">
        <v>91</v>
      </c>
      <c r="Q20" s="133" t="s">
        <v>143</v>
      </c>
      <c r="R20" s="196">
        <f t="shared" ref="R20" si="2">O20+P20+P21</f>
        <v>2495</v>
      </c>
      <c r="S20" s="87"/>
      <c r="T20" s="186" t="s">
        <v>166</v>
      </c>
      <c r="U20" s="187">
        <v>2007212.3</v>
      </c>
      <c r="V20" s="159">
        <v>1765400</v>
      </c>
      <c r="W20" s="88" t="s">
        <v>148</v>
      </c>
      <c r="X20" s="188">
        <f>L20+V20+V21</f>
        <v>38800000</v>
      </c>
    </row>
    <row r="21" spans="1:24" ht="25.5" customHeight="1">
      <c r="A21" s="87"/>
      <c r="B21" s="194"/>
      <c r="C21" s="195"/>
      <c r="D21" s="155">
        <v>1277</v>
      </c>
      <c r="E21" s="133" t="s">
        <v>157</v>
      </c>
      <c r="F21" s="196"/>
      <c r="G21" s="123"/>
      <c r="H21" s="204"/>
      <c r="I21" s="200"/>
      <c r="J21" s="157">
        <v>24773800</v>
      </c>
      <c r="K21" s="134" t="s">
        <v>159</v>
      </c>
      <c r="L21" s="188"/>
      <c r="M21" s="123"/>
      <c r="N21" s="194"/>
      <c r="O21" s="195"/>
      <c r="P21" s="155">
        <v>409</v>
      </c>
      <c r="Q21" s="133" t="s">
        <v>157</v>
      </c>
      <c r="R21" s="196"/>
      <c r="S21" s="87"/>
      <c r="T21" s="186"/>
      <c r="U21" s="187"/>
      <c r="V21" s="159">
        <v>7934600</v>
      </c>
      <c r="W21" s="88" t="s">
        <v>159</v>
      </c>
      <c r="X21" s="188"/>
    </row>
    <row r="22" spans="1:24" ht="23.25" customHeight="1">
      <c r="A22" s="87"/>
      <c r="B22" s="194" t="s">
        <v>201</v>
      </c>
      <c r="C22" s="195">
        <f>'výstupy z předešlých projektů'!E17+'výstupy z předešlých projektů'!C30</f>
        <v>5456</v>
      </c>
      <c r="D22" s="155">
        <v>0</v>
      </c>
      <c r="E22" s="133" t="s">
        <v>143</v>
      </c>
      <c r="F22" s="196">
        <f t="shared" ref="F22" si="3">C22+D22+D23</f>
        <v>5456</v>
      </c>
      <c r="G22" s="123"/>
      <c r="H22" s="204" t="s">
        <v>184</v>
      </c>
      <c r="I22" s="200">
        <v>0</v>
      </c>
      <c r="J22" s="157">
        <v>0</v>
      </c>
      <c r="K22" s="134" t="s">
        <v>148</v>
      </c>
      <c r="L22" s="188">
        <f t="shared" ref="L22" si="4">J22+J23</f>
        <v>0</v>
      </c>
      <c r="M22" s="123"/>
      <c r="N22" s="194" t="s">
        <v>201</v>
      </c>
      <c r="O22" s="195">
        <f>F22</f>
        <v>5456</v>
      </c>
      <c r="P22" s="155">
        <v>0</v>
      </c>
      <c r="Q22" s="133" t="s">
        <v>143</v>
      </c>
      <c r="R22" s="196">
        <f t="shared" ref="R22" si="5">O22+P22+P23</f>
        <v>5456</v>
      </c>
      <c r="S22" s="87"/>
      <c r="T22" s="186" t="s">
        <v>184</v>
      </c>
      <c r="U22" s="187">
        <v>0</v>
      </c>
      <c r="V22" s="159">
        <v>0</v>
      </c>
      <c r="W22" s="88" t="s">
        <v>148</v>
      </c>
      <c r="X22" s="188">
        <f>L22+V22+V23</f>
        <v>0</v>
      </c>
    </row>
    <row r="23" spans="1:24" ht="23.25" customHeight="1" thickBot="1">
      <c r="A23" s="87"/>
      <c r="B23" s="197"/>
      <c r="C23" s="198"/>
      <c r="D23" s="156">
        <v>0</v>
      </c>
      <c r="E23" s="135" t="s">
        <v>157</v>
      </c>
      <c r="F23" s="199"/>
      <c r="G23" s="123"/>
      <c r="H23" s="205"/>
      <c r="I23" s="206"/>
      <c r="J23" s="158">
        <v>0</v>
      </c>
      <c r="K23" s="136" t="s">
        <v>159</v>
      </c>
      <c r="L23" s="193"/>
      <c r="M23" s="123"/>
      <c r="N23" s="197"/>
      <c r="O23" s="198"/>
      <c r="P23" s="156">
        <v>0</v>
      </c>
      <c r="Q23" s="135" t="s">
        <v>157</v>
      </c>
      <c r="R23" s="199"/>
      <c r="S23" s="87"/>
      <c r="T23" s="191"/>
      <c r="U23" s="192"/>
      <c r="V23" s="160">
        <v>0</v>
      </c>
      <c r="W23" s="137" t="s">
        <v>159</v>
      </c>
      <c r="X23" s="193"/>
    </row>
    <row r="24" spans="1:24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</row>
    <row r="25" spans="1:24">
      <c r="A25" s="87"/>
      <c r="B25" s="202" t="s">
        <v>202</v>
      </c>
      <c r="C25" s="202"/>
      <c r="D25" s="202"/>
      <c r="E25" s="202"/>
      <c r="F25" s="202"/>
      <c r="G25" s="87"/>
      <c r="H25" s="181" t="s">
        <v>203</v>
      </c>
      <c r="I25" s="182"/>
      <c r="J25" s="182"/>
      <c r="K25" s="182"/>
      <c r="L25" s="183"/>
      <c r="M25" s="87"/>
      <c r="N25" s="203" t="s">
        <v>204</v>
      </c>
      <c r="O25" s="203"/>
      <c r="P25" s="203"/>
      <c r="Q25" s="203"/>
      <c r="R25" s="203"/>
      <c r="S25" s="87"/>
      <c r="T25" s="87"/>
      <c r="U25" s="87"/>
      <c r="V25" s="87"/>
      <c r="W25" s="87"/>
      <c r="X25" s="87"/>
    </row>
    <row r="26" spans="1:24" ht="90">
      <c r="A26" s="87"/>
      <c r="B26" s="138" t="s">
        <v>205</v>
      </c>
      <c r="C26" s="139">
        <f>IF(OR(B5="do 10",B5="10-20"),O26,IFERROR(((C29-(C28/C27))/C29)*100,0))</f>
        <v>0</v>
      </c>
      <c r="D26" s="87"/>
      <c r="E26" s="140" t="s">
        <v>206</v>
      </c>
      <c r="F26" s="139">
        <f>IFERROR(((F29-(F28/F27))/F29)*100,0)</f>
        <v>0</v>
      </c>
      <c r="G26" s="87"/>
      <c r="H26" s="166" t="b">
        <f>_xlfn.IFS(B5="do 10",L18+L20+L22&lt;=87300000,B5="10-20",L18+L20+L22&lt;=67900000,B5="20-30",L18+L20+L22&lt;=91120000,B5="30-40",L18+L20+L22&lt;=81885000,B5="nad 40",L18+L20+L22&lt;=98850000,B5="Praha",L18+L20+L22&lt;=104209500,B5="ŘSD",L18+L20+L22&lt;=148720661,B5="SŽ",L18+L20+L22&lt;=146857107)</f>
        <v>1</v>
      </c>
      <c r="I26" s="166"/>
      <c r="J26" s="166"/>
      <c r="K26" s="166"/>
      <c r="L26" s="166"/>
      <c r="M26" s="87"/>
      <c r="N26" s="141" t="s">
        <v>207</v>
      </c>
      <c r="O26" s="139">
        <f>IFERROR(((O29-(O28/O27))/O29)*100,0)</f>
        <v>0</v>
      </c>
      <c r="P26" s="87"/>
      <c r="Q26" s="140" t="s">
        <v>208</v>
      </c>
      <c r="R26" s="139">
        <f>IFERROR(((R29-(R28/R27))/R29)*100,0)</f>
        <v>0</v>
      </c>
      <c r="S26" s="87"/>
      <c r="T26" s="87"/>
      <c r="U26" s="87"/>
      <c r="V26" s="87"/>
      <c r="W26" s="87"/>
      <c r="X26" s="87"/>
    </row>
    <row r="27" spans="1:24">
      <c r="A27" s="87"/>
      <c r="B27" s="142" t="s">
        <v>209</v>
      </c>
      <c r="C27" s="143">
        <f>F18-C18</f>
        <v>15000</v>
      </c>
      <c r="D27" s="87"/>
      <c r="E27" s="91" t="s">
        <v>210</v>
      </c>
      <c r="F27" s="144">
        <f>(F20-C20)+(F22-C22)</f>
        <v>1500</v>
      </c>
      <c r="G27" s="87"/>
      <c r="H27" s="87"/>
      <c r="I27" s="87"/>
      <c r="J27" s="87"/>
      <c r="K27" s="87"/>
      <c r="L27" s="87"/>
      <c r="M27" s="87"/>
      <c r="N27" s="145" t="s">
        <v>211</v>
      </c>
      <c r="O27" s="143">
        <f>R18-O18</f>
        <v>0</v>
      </c>
      <c r="P27" s="87"/>
      <c r="Q27" s="91" t="s">
        <v>212</v>
      </c>
      <c r="R27" s="144">
        <f>(R20-O20)+(R22-O22)</f>
        <v>500</v>
      </c>
      <c r="S27" s="87"/>
      <c r="T27" s="87"/>
      <c r="U27" s="87"/>
      <c r="V27" s="87"/>
      <c r="W27" s="87"/>
      <c r="X27" s="87"/>
    </row>
    <row r="28" spans="1:24">
      <c r="A28" s="87"/>
      <c r="B28" s="142" t="s">
        <v>213</v>
      </c>
      <c r="C28" s="146">
        <f>L18</f>
        <v>69750000</v>
      </c>
      <c r="D28" s="87"/>
      <c r="E28" s="91" t="s">
        <v>214</v>
      </c>
      <c r="F28" s="147">
        <f>L20+L22</f>
        <v>29100000</v>
      </c>
      <c r="G28" s="87"/>
      <c r="H28" s="87"/>
      <c r="I28" s="87"/>
      <c r="J28" s="87"/>
      <c r="K28" s="87"/>
      <c r="L28" s="87"/>
      <c r="M28" s="87"/>
      <c r="N28" s="145" t="s">
        <v>215</v>
      </c>
      <c r="O28" s="148">
        <f>X18-L18</f>
        <v>0</v>
      </c>
      <c r="P28" s="87"/>
      <c r="Q28" s="91" t="s">
        <v>216</v>
      </c>
      <c r="R28" s="147">
        <f>(X20-L20)+(X22-L22)</f>
        <v>9700000</v>
      </c>
      <c r="S28" s="87"/>
      <c r="T28" s="87"/>
      <c r="U28" s="87"/>
      <c r="V28" s="87"/>
      <c r="W28" s="87"/>
      <c r="X28" s="87"/>
    </row>
    <row r="29" spans="1:24">
      <c r="A29" s="87"/>
      <c r="B29" s="142" t="s">
        <v>217</v>
      </c>
      <c r="C29" s="144">
        <f>IF(B5="Praha",0,IF(B5="ŘSD",3402,4650))</f>
        <v>4650</v>
      </c>
      <c r="D29" s="87"/>
      <c r="E29" s="91" t="s">
        <v>218</v>
      </c>
      <c r="F29" s="144">
        <f>IF(B5="Praha",45000,19400)</f>
        <v>19400</v>
      </c>
      <c r="G29" s="87"/>
      <c r="H29" s="87"/>
      <c r="I29" s="87"/>
      <c r="J29" s="87"/>
      <c r="K29" s="87"/>
      <c r="L29" s="87"/>
      <c r="M29" s="87"/>
      <c r="N29" s="145" t="s">
        <v>217</v>
      </c>
      <c r="O29" s="144">
        <f>IF(B5="Praha",0,IF(B5="ŘSD",3402,4650))</f>
        <v>4650</v>
      </c>
      <c r="P29" s="87"/>
      <c r="Q29" s="91" t="s">
        <v>218</v>
      </c>
      <c r="R29" s="148">
        <f>IF(B5="Praha",45000,19400)</f>
        <v>19400</v>
      </c>
      <c r="S29" s="87"/>
      <c r="T29" s="87"/>
      <c r="U29" s="87"/>
      <c r="V29" s="87"/>
      <c r="W29" s="87"/>
      <c r="X29" s="87"/>
    </row>
    <row r="30" spans="1:24" ht="30">
      <c r="A30" s="87"/>
      <c r="B30" s="142" t="s">
        <v>67</v>
      </c>
      <c r="C30" s="144">
        <f>IFERROR((C28/C27),0)</f>
        <v>4650</v>
      </c>
      <c r="D30" s="87"/>
      <c r="E30" s="89" t="s">
        <v>70</v>
      </c>
      <c r="F30" s="144">
        <f>IFERROR((F28/F27),0)</f>
        <v>19400</v>
      </c>
      <c r="G30" s="87"/>
      <c r="H30" s="87"/>
      <c r="I30" s="87"/>
      <c r="J30" s="87"/>
      <c r="K30" s="87"/>
      <c r="L30" s="87"/>
      <c r="M30" s="87"/>
      <c r="N30" s="142" t="s">
        <v>91</v>
      </c>
      <c r="O30" s="144">
        <f>IFERROR((O28/O27),0)</f>
        <v>0</v>
      </c>
      <c r="P30" s="87"/>
      <c r="Q30" s="89" t="s">
        <v>70</v>
      </c>
      <c r="R30" s="144">
        <f>IFERROR((R28/R27),0)</f>
        <v>19400</v>
      </c>
      <c r="S30" s="87"/>
      <c r="T30" s="87"/>
      <c r="U30" s="87"/>
      <c r="V30" s="87"/>
      <c r="W30" s="87"/>
      <c r="X30" s="87"/>
    </row>
    <row r="31" spans="1:24">
      <c r="A31" s="87"/>
      <c r="B31" s="99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</row>
    <row r="32" spans="1:24">
      <c r="A32" s="87"/>
      <c r="B32" s="149"/>
      <c r="C32" s="9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149"/>
      <c r="O32" s="97"/>
      <c r="P32" s="87"/>
      <c r="Q32" s="87"/>
      <c r="R32" s="87"/>
      <c r="S32" s="87"/>
      <c r="T32" s="87"/>
      <c r="U32" s="87"/>
      <c r="V32" s="87"/>
      <c r="W32" s="87"/>
      <c r="X32" s="87"/>
    </row>
    <row r="33" spans="1:24">
      <c r="A33" s="87"/>
      <c r="B33" s="149"/>
      <c r="C33" s="150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149"/>
      <c r="O33" s="150"/>
      <c r="P33" s="87"/>
      <c r="Q33" s="87"/>
      <c r="R33" s="87"/>
      <c r="S33" s="87"/>
      <c r="T33" s="87"/>
      <c r="U33" s="87"/>
      <c r="V33" s="87"/>
      <c r="W33" s="87"/>
      <c r="X33" s="87"/>
    </row>
    <row r="34" spans="1:24">
      <c r="A34" s="87"/>
      <c r="B34" s="151"/>
      <c r="C34" s="152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151"/>
      <c r="O34" s="153"/>
      <c r="P34" s="87"/>
      <c r="Q34" s="87"/>
      <c r="R34" s="87"/>
      <c r="S34" s="87"/>
      <c r="T34" s="87"/>
      <c r="U34" s="87"/>
      <c r="V34" s="87"/>
      <c r="W34" s="87"/>
      <c r="X34" s="87"/>
    </row>
    <row r="35" spans="1:24">
      <c r="B35" s="6"/>
      <c r="C35" s="8"/>
      <c r="N35" s="6"/>
      <c r="O35" s="8"/>
    </row>
    <row r="36" spans="1:24">
      <c r="B36" s="5"/>
      <c r="C36" s="4"/>
      <c r="N36" s="5"/>
      <c r="O36" s="4"/>
    </row>
  </sheetData>
  <sheetProtection algorithmName="SHA-512" hashValue="2Egx7zvSFQP6NHR4UwRn/fZ51Km8C/FviG29M1eeaNprM5R5oIkhzu+B8gf8qZbKf8UK3FqKgGsFvEPj1Ugx/Q==" saltValue="6BQ12xExWj672FqZ/2JJfQ==" spinCount="100000" sheet="1" objects="1" scenarios="1"/>
  <mergeCells count="79">
    <mergeCell ref="B2:P2"/>
    <mergeCell ref="B25:F25"/>
    <mergeCell ref="N25:R25"/>
    <mergeCell ref="H20:H21"/>
    <mergeCell ref="I20:I21"/>
    <mergeCell ref="L20:L21"/>
    <mergeCell ref="H22:H23"/>
    <mergeCell ref="I22:I23"/>
    <mergeCell ref="L22:L23"/>
    <mergeCell ref="B22:B23"/>
    <mergeCell ref="C22:C23"/>
    <mergeCell ref="F22:F23"/>
    <mergeCell ref="H14:H15"/>
    <mergeCell ref="I14:I15"/>
    <mergeCell ref="L14:L15"/>
    <mergeCell ref="H18:H19"/>
    <mergeCell ref="I18:I19"/>
    <mergeCell ref="L18:L19"/>
    <mergeCell ref="H10:H11"/>
    <mergeCell ref="I10:I11"/>
    <mergeCell ref="L10:L11"/>
    <mergeCell ref="H12:H13"/>
    <mergeCell ref="I12:I13"/>
    <mergeCell ref="L12:L13"/>
    <mergeCell ref="R18:R19"/>
    <mergeCell ref="N20:N21"/>
    <mergeCell ref="O20:O21"/>
    <mergeCell ref="R20:R21"/>
    <mergeCell ref="N22:N23"/>
    <mergeCell ref="O22:O23"/>
    <mergeCell ref="R22:R23"/>
    <mergeCell ref="N18:N19"/>
    <mergeCell ref="O18:O19"/>
    <mergeCell ref="R14:R15"/>
    <mergeCell ref="N10:N11"/>
    <mergeCell ref="O10:O11"/>
    <mergeCell ref="R10:R11"/>
    <mergeCell ref="N12:N13"/>
    <mergeCell ref="O12:O13"/>
    <mergeCell ref="R12:R13"/>
    <mergeCell ref="N14:N15"/>
    <mergeCell ref="O14:O15"/>
    <mergeCell ref="C18:C19"/>
    <mergeCell ref="F18:F19"/>
    <mergeCell ref="B20:B21"/>
    <mergeCell ref="C20:C21"/>
    <mergeCell ref="F20:F21"/>
    <mergeCell ref="B10:B11"/>
    <mergeCell ref="C10:C11"/>
    <mergeCell ref="T22:T23"/>
    <mergeCell ref="U22:U23"/>
    <mergeCell ref="X22:X23"/>
    <mergeCell ref="T14:T15"/>
    <mergeCell ref="U14:U15"/>
    <mergeCell ref="X14:X15"/>
    <mergeCell ref="T18:T19"/>
    <mergeCell ref="U18:U19"/>
    <mergeCell ref="X18:X19"/>
    <mergeCell ref="F10:F11"/>
    <mergeCell ref="B12:B13"/>
    <mergeCell ref="C12:C13"/>
    <mergeCell ref="F12:F13"/>
    <mergeCell ref="B18:B19"/>
    <mergeCell ref="H25:L25"/>
    <mergeCell ref="H26:L26"/>
    <mergeCell ref="B7:L7"/>
    <mergeCell ref="N7:X7"/>
    <mergeCell ref="T20:T21"/>
    <mergeCell ref="U20:U21"/>
    <mergeCell ref="X20:X21"/>
    <mergeCell ref="T10:T11"/>
    <mergeCell ref="U10:U11"/>
    <mergeCell ref="X10:X11"/>
    <mergeCell ref="T12:T13"/>
    <mergeCell ref="U12:U13"/>
    <mergeCell ref="X12:X13"/>
    <mergeCell ref="B14:B15"/>
    <mergeCell ref="C14:C15"/>
    <mergeCell ref="F14:F15"/>
  </mergeCells>
  <conditionalFormatting sqref="C30">
    <cfRule type="cellIs" dxfId="67" priority="4" operator="greaterThan">
      <formula>$C$29</formula>
    </cfRule>
  </conditionalFormatting>
  <conditionalFormatting sqref="D5:F6">
    <cfRule type="containsText" dxfId="66" priority="8" operator="containsText" text="NEPRAVDA">
      <formula>NOT(ISERROR(SEARCH("NEPRAVDA",D5)))</formula>
    </cfRule>
  </conditionalFormatting>
  <conditionalFormatting sqref="F30">
    <cfRule type="cellIs" dxfId="65" priority="3" operator="greaterThan">
      <formula>$F$29</formula>
    </cfRule>
  </conditionalFormatting>
  <conditionalFormatting sqref="H26:L26">
    <cfRule type="containsText" dxfId="64" priority="5" operator="containsText" text="NEPRAVDA">
      <formula>NOT(ISERROR(SEARCH("NEPRAVDA",H26)))</formula>
    </cfRule>
  </conditionalFormatting>
  <pageMargins left="0.25" right="0.25" top="0.75" bottom="0.75" header="0.3" footer="0.3"/>
  <pageSetup paperSize="8" orientation="landscape" r:id="rId1"/>
  <headerFooter>
    <oddHeader>&amp;R&amp;"Calibri"&amp;10&amp;K000000 PRO VNITŘNÍ POTŘEBU          &amp;1#_x000D_</oddHeader>
  </headerFooter>
  <ignoredErrors>
    <ignoredError sqref="C26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8DBDE8-6493-49F8-A8F1-9E3485EF17ED}">
          <x14:formula1>
            <xm:f>zdroj!$B$4:$B$11</xm:f>
          </x14:formula1>
          <xm:sqref>B5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825CB-1CCB-4471-8252-84128A461CDF}">
  <dimension ref="B2:W33"/>
  <sheetViews>
    <sheetView workbookViewId="0">
      <pane xSplit="2" ySplit="2" topLeftCell="C3" activePane="bottomRight" state="frozen"/>
      <selection pane="bottomRight" activeCell="U27" sqref="U27"/>
      <selection pane="bottomLeft" activeCell="U27" sqref="U27"/>
      <selection pane="topRight" activeCell="U27" sqref="U27"/>
    </sheetView>
  </sheetViews>
  <sheetFormatPr defaultRowHeight="15"/>
  <cols>
    <col min="1" max="1" width="3.7109375" customWidth="1"/>
    <col min="2" max="2" width="17.5703125" bestFit="1" customWidth="1"/>
    <col min="3" max="4" width="11.42578125" bestFit="1" customWidth="1"/>
    <col min="5" max="18" width="10.5703125" bestFit="1" customWidth="1"/>
    <col min="19" max="19" width="7" customWidth="1"/>
    <col min="20" max="20" width="13.140625" customWidth="1"/>
    <col min="21" max="21" width="25.140625" customWidth="1"/>
    <col min="22" max="22" width="13" customWidth="1"/>
    <col min="23" max="23" width="13.140625" bestFit="1" customWidth="1"/>
  </cols>
  <sheetData>
    <row r="2" spans="2:23" ht="15.75" thickBot="1">
      <c r="C2" s="68" t="s">
        <v>219</v>
      </c>
      <c r="D2" s="68" t="s">
        <v>220</v>
      </c>
      <c r="E2" s="68" t="s">
        <v>221</v>
      </c>
      <c r="F2" s="68" t="s">
        <v>222</v>
      </c>
      <c r="G2" s="68" t="s">
        <v>223</v>
      </c>
      <c r="H2" s="68" t="s">
        <v>224</v>
      </c>
      <c r="I2" s="68" t="s">
        <v>225</v>
      </c>
      <c r="J2" s="68" t="s">
        <v>226</v>
      </c>
      <c r="K2" s="68" t="s">
        <v>227</v>
      </c>
      <c r="L2" s="68" t="s">
        <v>228</v>
      </c>
      <c r="M2" s="68" t="s">
        <v>229</v>
      </c>
      <c r="N2" s="68" t="s">
        <v>230</v>
      </c>
      <c r="O2" s="68" t="s">
        <v>231</v>
      </c>
      <c r="P2" s="68" t="s">
        <v>232</v>
      </c>
      <c r="Q2" s="68" t="s">
        <v>233</v>
      </c>
      <c r="R2" s="68" t="s">
        <v>234</v>
      </c>
      <c r="T2" s="68" t="s">
        <v>235</v>
      </c>
      <c r="V2" s="74" t="s">
        <v>236</v>
      </c>
      <c r="W2" t="s">
        <v>237</v>
      </c>
    </row>
    <row r="3" spans="2:23" ht="15.75" thickTop="1">
      <c r="B3" s="76" t="s">
        <v>209</v>
      </c>
      <c r="C3" s="77">
        <f>'vstup pro NPO_Praha'!$C$27</f>
        <v>49609</v>
      </c>
      <c r="D3" s="77">
        <f>'vstup pro NPO_PlK'!$C$27</f>
        <v>0</v>
      </c>
      <c r="E3" s="77">
        <f>'vstup pro NPO_VyK'!$C$27</f>
        <v>10000</v>
      </c>
      <c r="F3" s="77">
        <f>'vstup pro NPO_LbK'!$C$27</f>
        <v>0</v>
      </c>
      <c r="G3" s="77">
        <f>'vstup pro NPO_OlK'!$C$27</f>
        <v>15000</v>
      </c>
      <c r="H3" s="77">
        <f>'vstup pro NPO_JmK'!$C$27</f>
        <v>10100</v>
      </c>
      <c r="I3" s="77">
        <f>'vstup pro NPO_ZlK'!$C$27</f>
        <v>0</v>
      </c>
      <c r="J3" s="77">
        <f>'vstup pro NPO_KHK'!$C$27</f>
        <v>0</v>
      </c>
      <c r="K3" s="77">
        <f>'vstup pro NPO_SčK'!$C$27</f>
        <v>15000</v>
      </c>
      <c r="L3" s="77">
        <f>'vstup pro NPO_MsK'!$C$27</f>
        <v>10000</v>
      </c>
      <c r="M3" s="77">
        <f>'vstup pro NPO_KvK'!$C$27</f>
        <v>10000</v>
      </c>
      <c r="N3" s="77">
        <f>'vstup pro NPO_ÚsK'!$C$27</f>
        <v>15000</v>
      </c>
      <c r="O3" s="77">
        <f>'vstup pro NPO_JčK'!$C$27</f>
        <v>15000</v>
      </c>
      <c r="P3" s="77">
        <f>'vstup pro NPO_PcK'!$C$27</f>
        <v>0</v>
      </c>
      <c r="Q3" s="77">
        <f>'vstup pro NPO_ŘSD'!$C$27</f>
        <v>10000</v>
      </c>
      <c r="R3" s="77">
        <f>'vstup pro NPO_SŽ'!$C$27</f>
        <v>1300</v>
      </c>
      <c r="T3" s="75">
        <f>SUM(C3:R3)</f>
        <v>161009</v>
      </c>
      <c r="U3" t="s">
        <v>238</v>
      </c>
      <c r="V3" s="75">
        <v>161000</v>
      </c>
      <c r="W3" s="66">
        <f>V3-T3</f>
        <v>-9</v>
      </c>
    </row>
    <row r="4" spans="2:23">
      <c r="B4" s="76" t="s">
        <v>213</v>
      </c>
      <c r="C4" s="78">
        <f>'vstup pro NPO_Praha'!$C$28</f>
        <v>0</v>
      </c>
      <c r="D4" s="78">
        <f>'vstup pro NPO_PlK'!$C$28</f>
        <v>0</v>
      </c>
      <c r="E4" s="78">
        <f>'vstup pro NPO_VyK'!$C$28</f>
        <v>46500000</v>
      </c>
      <c r="F4" s="78">
        <f>'vstup pro NPO_LbK'!$C$28</f>
        <v>0</v>
      </c>
      <c r="G4" s="78">
        <f>'vstup pro NPO_OlK'!$C$28</f>
        <v>69750000</v>
      </c>
      <c r="H4" s="78">
        <f>'vstup pro NPO_JmK'!$C$28</f>
        <v>46965000</v>
      </c>
      <c r="I4" s="78">
        <f>'vstup pro NPO_ZlK'!$C$28</f>
        <v>0</v>
      </c>
      <c r="J4" s="78">
        <f>'vstup pro NPO_KHK'!$C$28</f>
        <v>0</v>
      </c>
      <c r="K4" s="78">
        <f>'vstup pro NPO_SčK'!$C$28</f>
        <v>69750000</v>
      </c>
      <c r="L4" s="78">
        <f>'vstup pro NPO_MsK'!$C$28</f>
        <v>46500000</v>
      </c>
      <c r="M4" s="78">
        <f>'vstup pro NPO_KvK'!$C$28</f>
        <v>46500000</v>
      </c>
      <c r="N4" s="78">
        <f>'vstup pro NPO_ÚsK'!$C$28</f>
        <v>69750000</v>
      </c>
      <c r="O4" s="78">
        <f>'vstup pro NPO_JčK'!$C$28</f>
        <v>69750000</v>
      </c>
      <c r="P4" s="78">
        <f>'vstup pro NPO_PcK'!$C$28</f>
        <v>0</v>
      </c>
      <c r="Q4" s="78">
        <f>('vstup pro NPO_ŘSD'!$C$28)*0.5</f>
        <v>17010000</v>
      </c>
      <c r="R4" s="78">
        <f>('vstup pro NPO_SŽ'!$C$28)*0.5</f>
        <v>3022500</v>
      </c>
      <c r="T4" s="66"/>
      <c r="V4" s="66"/>
      <c r="W4" s="66"/>
    </row>
    <row r="5" spans="2:23">
      <c r="B5" s="76" t="s">
        <v>217</v>
      </c>
      <c r="C5" s="79">
        <f>'vstup pro NPO_Praha'!$C$29</f>
        <v>0</v>
      </c>
      <c r="D5" s="79">
        <f>'vstup pro NPO_PlK'!$C$29</f>
        <v>4650</v>
      </c>
      <c r="E5" s="79">
        <f>'vstup pro NPO_VyK'!$C$29</f>
        <v>4650</v>
      </c>
      <c r="F5" s="79">
        <f>'vstup pro NPO_LbK'!$C$29</f>
        <v>4650</v>
      </c>
      <c r="G5" s="79">
        <f>'vstup pro NPO_OlK'!$C$29</f>
        <v>4650</v>
      </c>
      <c r="H5" s="79">
        <f>'vstup pro NPO_JmK'!$C$29</f>
        <v>4650</v>
      </c>
      <c r="I5" s="79">
        <f>'vstup pro NPO_ZlK'!$C$29</f>
        <v>4650</v>
      </c>
      <c r="J5" s="79">
        <f>'vstup pro NPO_KHK'!$C$29</f>
        <v>4650</v>
      </c>
      <c r="K5" s="79">
        <f>'vstup pro NPO_SčK'!$C$29</f>
        <v>4650</v>
      </c>
      <c r="L5" s="79">
        <f>'vstup pro NPO_MsK'!$C$29</f>
        <v>4650</v>
      </c>
      <c r="M5" s="79">
        <f>'vstup pro NPO_KvK'!$C$29</f>
        <v>4650</v>
      </c>
      <c r="N5" s="79">
        <f>'vstup pro NPO_ÚsK'!$C$29</f>
        <v>4650</v>
      </c>
      <c r="O5" s="79">
        <f>'vstup pro NPO_JčK'!$C$29</f>
        <v>4650</v>
      </c>
      <c r="P5" s="79">
        <f>'vstup pro NPO_PcK'!$C$29</f>
        <v>4650</v>
      </c>
      <c r="Q5" s="79">
        <f>'vstup pro NPO_ŘSD'!$C$29</f>
        <v>3402</v>
      </c>
      <c r="R5" s="79">
        <f>'vstup pro NPO_SŽ'!$C$29</f>
        <v>4650</v>
      </c>
      <c r="T5" s="66"/>
      <c r="W5" s="66"/>
    </row>
    <row r="6" spans="2:23">
      <c r="B6" s="76" t="s">
        <v>67</v>
      </c>
      <c r="C6" s="79">
        <f>'vstup pro NPO'!$C$30</f>
        <v>4650</v>
      </c>
      <c r="D6" s="79">
        <f>'vstup pro NPO'!$C$30</f>
        <v>4650</v>
      </c>
      <c r="E6" s="79">
        <f>'vstup pro NPO'!$C$30</f>
        <v>4650</v>
      </c>
      <c r="F6" s="79">
        <f>'vstup pro NPO'!$C$30</f>
        <v>4650</v>
      </c>
      <c r="G6" s="79">
        <f>'vstup pro NPO'!$C$30</f>
        <v>4650</v>
      </c>
      <c r="H6" s="79">
        <f>'vstup pro NPO'!$C$30</f>
        <v>4650</v>
      </c>
      <c r="I6" s="79">
        <f>'vstup pro NPO'!$C$30</f>
        <v>4650</v>
      </c>
      <c r="J6" s="79">
        <f>'vstup pro NPO'!$C$30</f>
        <v>4650</v>
      </c>
      <c r="K6" s="79">
        <f>'vstup pro NPO'!$C$30</f>
        <v>4650</v>
      </c>
      <c r="L6" s="79">
        <f>'vstup pro NPO'!$C$30</f>
        <v>4650</v>
      </c>
      <c r="M6" s="79">
        <f>'vstup pro NPO'!$C$30</f>
        <v>4650</v>
      </c>
      <c r="N6" s="79">
        <f>'vstup pro NPO'!$C$30</f>
        <v>4650</v>
      </c>
      <c r="O6" s="79">
        <f>'vstup pro NPO'!$C$30</f>
        <v>4650</v>
      </c>
      <c r="P6" s="79">
        <f>'vstup pro NPO'!$C$30</f>
        <v>4650</v>
      </c>
      <c r="Q6" s="79">
        <f>'vstup pro NPO'!$C$30</f>
        <v>4650</v>
      </c>
      <c r="R6" s="79">
        <f>'vstup pro NPO'!$C$30</f>
        <v>4650</v>
      </c>
      <c r="T6" s="66"/>
      <c r="W6" s="66"/>
    </row>
    <row r="7" spans="2:23"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T7" s="66"/>
      <c r="W7" s="66"/>
    </row>
    <row r="8" spans="2:23">
      <c r="B8" s="76" t="s">
        <v>210</v>
      </c>
      <c r="C8" s="79">
        <f>'vstup pro NPO_Praha'!$F$27</f>
        <v>20070</v>
      </c>
      <c r="D8" s="79">
        <f>'vstup pro NPO_PlK'!$F$27</f>
        <v>4500</v>
      </c>
      <c r="E8" s="79">
        <f>'vstup pro NPO_VyK'!$F$27</f>
        <v>2300</v>
      </c>
      <c r="F8" s="79">
        <f>'vstup pro NPO_LbK'!$F$27</f>
        <v>4500</v>
      </c>
      <c r="G8" s="79">
        <f>'vstup pro NPO_OlK'!$F$27</f>
        <v>1500</v>
      </c>
      <c r="H8" s="79">
        <f>'vstup pro NPO_JmK'!$F$27</f>
        <v>1800</v>
      </c>
      <c r="I8" s="79">
        <f>'vstup pro NPO_ZlK'!$F$27</f>
        <v>4500</v>
      </c>
      <c r="J8" s="79">
        <f>'vstup pro NPO_KHK'!$F$27</f>
        <v>3500</v>
      </c>
      <c r="K8" s="79">
        <f>'vstup pro NPO_SčK'!$F$27</f>
        <v>1500</v>
      </c>
      <c r="L8" s="79">
        <f>'vstup pro NPO_MsK'!$F$27</f>
        <v>2300</v>
      </c>
      <c r="M8" s="79">
        <f>'vstup pro NPO_KvK'!$F$27</f>
        <v>2300</v>
      </c>
      <c r="N8" s="79">
        <f>'vstup pro NPO_ÚsK'!$F$27</f>
        <v>1500</v>
      </c>
      <c r="O8" s="79">
        <f>'vstup pro NPO_JčK'!$F$27</f>
        <v>1500</v>
      </c>
      <c r="P8" s="79">
        <f>'vstup pro NPO_PcK'!$F$27</f>
        <v>4500</v>
      </c>
      <c r="Q8" s="79">
        <f>'vstup pro NPO_ŘSD'!$F$27</f>
        <v>8000</v>
      </c>
      <c r="R8" s="79">
        <f>'vstup pro NPO_SŽ'!$F$27</f>
        <v>17000</v>
      </c>
      <c r="T8" s="75">
        <f t="shared" ref="T8:T24" si="0">SUM(C8:R8)</f>
        <v>81270</v>
      </c>
      <c r="U8" t="s">
        <v>239</v>
      </c>
      <c r="V8" s="75">
        <v>55000</v>
      </c>
      <c r="W8" s="66">
        <f t="shared" ref="W8:W23" si="1">V8-T8</f>
        <v>-26270</v>
      </c>
    </row>
    <row r="9" spans="2:23">
      <c r="B9" s="76" t="s">
        <v>214</v>
      </c>
      <c r="C9" s="78">
        <f>'vstup pro NPO_Praha'!$F$28</f>
        <v>104209500</v>
      </c>
      <c r="D9" s="78">
        <f>'vstup pro NPO_PlK'!$F$28</f>
        <v>87300000</v>
      </c>
      <c r="E9" s="78">
        <f>'vstup pro NPO_VyK'!$F$28</f>
        <v>44620000</v>
      </c>
      <c r="F9" s="78">
        <f>'vstup pro NPO_LbK'!$F$28</f>
        <v>87300000</v>
      </c>
      <c r="G9" s="78">
        <f>'vstup pro NPO_OlK'!$F$28</f>
        <v>29100000</v>
      </c>
      <c r="H9" s="78">
        <f>'vstup pro NPO_JmK'!$F$28</f>
        <v>34920000</v>
      </c>
      <c r="I9" s="78">
        <f>'vstup pro NPO_ZlK'!$F$28</f>
        <v>87300000</v>
      </c>
      <c r="J9" s="78">
        <f>'vstup pro NPO_KHK'!$F$28</f>
        <v>67900000</v>
      </c>
      <c r="K9" s="78">
        <f>'vstup pro NPO_SčK'!$F$28</f>
        <v>29100000</v>
      </c>
      <c r="L9" s="78">
        <f>'vstup pro NPO_MsK'!$F$28</f>
        <v>44620000</v>
      </c>
      <c r="M9" s="78">
        <f>'vstup pro NPO_KvK'!$F$28</f>
        <v>44620000</v>
      </c>
      <c r="N9" s="78">
        <f>'vstup pro NPO_ÚsK'!$F$28</f>
        <v>29100000</v>
      </c>
      <c r="O9" s="78">
        <f>'vstup pro NPO_JčK'!$F$28</f>
        <v>29100000</v>
      </c>
      <c r="P9" s="78">
        <f>'vstup pro NPO_PcK'!$F$28</f>
        <v>87300000</v>
      </c>
      <c r="Q9" s="78">
        <f>('vstup pro NPO_ŘSD'!$F$28)*0.5</f>
        <v>57350330.5</v>
      </c>
      <c r="R9" s="78">
        <f>('vstup pro NPO_SŽ'!$F$28)*0.5</f>
        <v>70340000</v>
      </c>
      <c r="T9" s="66"/>
      <c r="W9" s="66"/>
    </row>
    <row r="10" spans="2:23">
      <c r="B10" s="76" t="s">
        <v>218</v>
      </c>
      <c r="C10" s="79">
        <f>'vstup pro NPO_Praha'!$F29</f>
        <v>45000</v>
      </c>
      <c r="D10" s="79">
        <f>'vstup pro NPO_PlK'!$F29</f>
        <v>19400</v>
      </c>
      <c r="E10" s="79">
        <f>'vstup pro NPO_VyK'!$F29</f>
        <v>19400</v>
      </c>
      <c r="F10" s="79">
        <f>'vstup pro NPO_LbK'!$F29</f>
        <v>19400</v>
      </c>
      <c r="G10" s="79">
        <f>'vstup pro NPO_OlK'!$F29</f>
        <v>19400</v>
      </c>
      <c r="H10" s="79">
        <f>'vstup pro NPO_JmK'!$F29</f>
        <v>19400</v>
      </c>
      <c r="I10" s="79">
        <f>'vstup pro NPO_ZlK'!$F29</f>
        <v>19400</v>
      </c>
      <c r="J10" s="79">
        <f>'vstup pro NPO_KHK'!$F29</f>
        <v>19400</v>
      </c>
      <c r="K10" s="79">
        <f>'vstup pro NPO_SčK'!$F29</f>
        <v>19400</v>
      </c>
      <c r="L10" s="79">
        <f>'vstup pro NPO_MsK'!$F29</f>
        <v>19400</v>
      </c>
      <c r="M10" s="79">
        <f>'vstup pro NPO_KvK'!$F29</f>
        <v>19400</v>
      </c>
      <c r="N10" s="79">
        <f>'vstup pro NPO_ÚsK'!$F29</f>
        <v>19400</v>
      </c>
      <c r="O10" s="79">
        <f>'vstup pro NPO_JčK'!$F29</f>
        <v>19400</v>
      </c>
      <c r="P10" s="79">
        <f>'vstup pro NPO_PcK'!$F29</f>
        <v>19400</v>
      </c>
      <c r="Q10" s="79">
        <f>'vstup pro NPO_ŘSD'!$F29</f>
        <v>19400</v>
      </c>
      <c r="R10" s="79">
        <f>'vstup pro NPO_SŽ'!$F29</f>
        <v>19400</v>
      </c>
      <c r="T10" s="66"/>
      <c r="W10" s="66"/>
    </row>
    <row r="11" spans="2:23">
      <c r="B11" s="76" t="s">
        <v>70</v>
      </c>
      <c r="C11" s="79">
        <f>'vstup pro NPO_Praha'!$F$30</f>
        <v>5192.3019431988041</v>
      </c>
      <c r="D11" s="79">
        <f>'vstup pro NPO_PlK'!$F$30</f>
        <v>19400</v>
      </c>
      <c r="E11" s="79">
        <f>'vstup pro NPO_VyK'!$F$30</f>
        <v>19400</v>
      </c>
      <c r="F11" s="79">
        <f>'vstup pro NPO_LbK'!$F$30</f>
        <v>19400</v>
      </c>
      <c r="G11" s="79">
        <f>'vstup pro NPO_OlK'!$F$30</f>
        <v>19400</v>
      </c>
      <c r="H11" s="79">
        <f>'vstup pro NPO_JmK'!$F$30</f>
        <v>19400</v>
      </c>
      <c r="I11" s="79">
        <f>'vstup pro NPO_ZlK'!$F$30</f>
        <v>19400</v>
      </c>
      <c r="J11" s="79">
        <f>'vstup pro NPO_KHK'!$F$30</f>
        <v>19400</v>
      </c>
      <c r="K11" s="79">
        <f>'vstup pro NPO_SčK'!$F$30</f>
        <v>19400</v>
      </c>
      <c r="L11" s="79">
        <f>'vstup pro NPO_MsK'!$F$30</f>
        <v>19400</v>
      </c>
      <c r="M11" s="79">
        <f>'vstup pro NPO_KvK'!$F$30</f>
        <v>19400</v>
      </c>
      <c r="N11" s="79">
        <f>'vstup pro NPO_ÚsK'!$F$30</f>
        <v>19400</v>
      </c>
      <c r="O11" s="79">
        <f>'vstup pro NPO_JčK'!$F$30</f>
        <v>19400</v>
      </c>
      <c r="P11" s="79">
        <f>'vstup pro NPO_PcK'!$F$30</f>
        <v>19400</v>
      </c>
      <c r="Q11" s="79">
        <f>'vstup pro NPO_ŘSD'!$F$30</f>
        <v>14337.582624999999</v>
      </c>
      <c r="R11" s="79">
        <f>'vstup pro NPO_SŽ'!$F$30</f>
        <v>8275.2941176470595</v>
      </c>
      <c r="T11" s="66"/>
      <c r="W11" s="66"/>
    </row>
    <row r="12" spans="2:23"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T12" s="66"/>
      <c r="W12" s="66"/>
    </row>
    <row r="13" spans="2:23">
      <c r="B13" s="30" t="s">
        <v>211</v>
      </c>
      <c r="C13" s="70">
        <f>'vstup pro NPO_Praha'!$O$27</f>
        <v>0</v>
      </c>
      <c r="D13" s="70">
        <f>'vstup pro NPO_PlK'!$O$27</f>
        <v>3000</v>
      </c>
      <c r="E13" s="70">
        <f>'vstup pro NPO_VyK'!$O$27</f>
        <v>10000</v>
      </c>
      <c r="F13" s="70">
        <f>'vstup pro NPO_LbK'!$O$27</f>
        <v>0</v>
      </c>
      <c r="G13" s="70">
        <f>'vstup pro NPO_OlK'!$O$27</f>
        <v>0</v>
      </c>
      <c r="H13" s="70">
        <f>'vstup pro NPO_JmK'!$O$27</f>
        <v>0</v>
      </c>
      <c r="I13" s="70">
        <f>'vstup pro NPO_ZlK'!$O$27</f>
        <v>0</v>
      </c>
      <c r="J13" s="70">
        <f>'vstup pro NPO_KHK'!$O$27</f>
        <v>0</v>
      </c>
      <c r="K13" s="70">
        <f>'vstup pro NPO_SčK'!$O$27</f>
        <v>0</v>
      </c>
      <c r="L13" s="70">
        <f>'vstup pro NPO_MsK'!$O$27</f>
        <v>0</v>
      </c>
      <c r="M13" s="70">
        <f>'vstup pro NPO_KvK'!$O$27</f>
        <v>0</v>
      </c>
      <c r="N13" s="70">
        <f>'vstup pro NPO_ÚsK'!$O$27</f>
        <v>0</v>
      </c>
      <c r="O13" s="70">
        <f>'vstup pro NPO_JčK'!$O$27</f>
        <v>0</v>
      </c>
      <c r="P13" s="70">
        <f>'vstup pro NPO_PcK'!$O$27</f>
        <v>0</v>
      </c>
      <c r="Q13" s="70">
        <f>'vstup pro NPO_ŘSD'!$O$27</f>
        <v>0</v>
      </c>
      <c r="R13" s="70">
        <f>'vstup pro NPO_SŽ'!$O$27</f>
        <v>0</v>
      </c>
      <c r="T13" s="66">
        <f t="shared" si="0"/>
        <v>13000</v>
      </c>
      <c r="U13" t="s">
        <v>240</v>
      </c>
      <c r="W13" s="66">
        <f t="shared" si="1"/>
        <v>-13000</v>
      </c>
    </row>
    <row r="14" spans="2:23">
      <c r="B14" s="30" t="s">
        <v>215</v>
      </c>
      <c r="C14" s="70">
        <f>'vstup pro NPO_Praha'!$O$28</f>
        <v>0</v>
      </c>
      <c r="D14" s="70">
        <f>'vstup pro NPO_PlK'!$O$28</f>
        <v>12000000</v>
      </c>
      <c r="E14" s="70">
        <f>'vstup pro NPO_VyK'!$O$28</f>
        <v>44000000</v>
      </c>
      <c r="F14" s="70">
        <f>'vstup pro NPO_LbK'!$O$28</f>
        <v>0</v>
      </c>
      <c r="G14" s="70">
        <f>'vstup pro NPO_OlK'!$O$28</f>
        <v>0</v>
      </c>
      <c r="H14" s="70">
        <f>'vstup pro NPO_JmK'!$O$28</f>
        <v>0</v>
      </c>
      <c r="I14" s="70">
        <f>'vstup pro NPO_ZlK'!$O$28</f>
        <v>0</v>
      </c>
      <c r="J14" s="70">
        <f>'vstup pro NPO_KHK'!$O$28</f>
        <v>0</v>
      </c>
      <c r="K14" s="70">
        <f>'vstup pro NPO_SčK'!$O$28</f>
        <v>0</v>
      </c>
      <c r="L14" s="70">
        <f>'vstup pro NPO_MsK'!$O$28</f>
        <v>0</v>
      </c>
      <c r="M14" s="70">
        <f>'vstup pro NPO_KvK'!$O$28</f>
        <v>0</v>
      </c>
      <c r="N14" s="70">
        <f>'vstup pro NPO_ÚsK'!$O$28</f>
        <v>0</v>
      </c>
      <c r="O14" s="70">
        <f>'vstup pro NPO_JčK'!$O$28</f>
        <v>0</v>
      </c>
      <c r="P14" s="70">
        <f>'vstup pro NPO_PcK'!$O$28</f>
        <v>0</v>
      </c>
      <c r="Q14" s="70">
        <f>('vstup pro NPO_ŘSD'!$O$28)*0.5</f>
        <v>0</v>
      </c>
      <c r="R14" s="70">
        <f>('vstup pro NPO_SŽ'!$O$28)*0.5</f>
        <v>0</v>
      </c>
      <c r="T14" s="66"/>
      <c r="W14" s="66"/>
    </row>
    <row r="15" spans="2:23">
      <c r="B15" s="30" t="s">
        <v>217</v>
      </c>
      <c r="C15" s="70">
        <f>'vstup pro NPO_Praha'!$O$29</f>
        <v>0</v>
      </c>
      <c r="D15" s="70">
        <f>'vstup pro NPO_PlK'!$O$29</f>
        <v>4650</v>
      </c>
      <c r="E15" s="70">
        <f>'vstup pro NPO_VyK'!$O$29</f>
        <v>4650</v>
      </c>
      <c r="F15" s="70">
        <f>'vstup pro NPO_LbK'!$O$29</f>
        <v>4650</v>
      </c>
      <c r="G15" s="70">
        <f>'vstup pro NPO_OlK'!$O$29</f>
        <v>4650</v>
      </c>
      <c r="H15" s="70">
        <f>'vstup pro NPO_JmK'!$O$29</f>
        <v>4650</v>
      </c>
      <c r="I15" s="70">
        <f>'vstup pro NPO_ZlK'!$O$29</f>
        <v>4650</v>
      </c>
      <c r="J15" s="70">
        <f>'vstup pro NPO_KHK'!$O$29</f>
        <v>4650</v>
      </c>
      <c r="K15" s="70">
        <f>'vstup pro NPO_SčK'!$O$29</f>
        <v>4650</v>
      </c>
      <c r="L15" s="70">
        <f>'vstup pro NPO_MsK'!$O$29</f>
        <v>4650</v>
      </c>
      <c r="M15" s="70">
        <f>'vstup pro NPO_KvK'!$O$29</f>
        <v>4650</v>
      </c>
      <c r="N15" s="70">
        <f>'vstup pro NPO_ÚsK'!$O$29</f>
        <v>4650</v>
      </c>
      <c r="O15" s="70">
        <f>'vstup pro NPO_JčK'!$O$29</f>
        <v>4650</v>
      </c>
      <c r="P15" s="70">
        <f>'vstup pro NPO_PcK'!$O$29</f>
        <v>4650</v>
      </c>
      <c r="Q15" s="70">
        <f>'vstup pro NPO_ŘSD'!$O$29</f>
        <v>3402</v>
      </c>
      <c r="R15" s="70">
        <f>'vstup pro NPO_SŽ'!$O$29</f>
        <v>4650</v>
      </c>
      <c r="T15" s="66"/>
      <c r="W15" s="66"/>
    </row>
    <row r="16" spans="2:23">
      <c r="B16" s="30" t="s">
        <v>91</v>
      </c>
      <c r="C16" s="70">
        <f>'vstup pro NPO_Praha'!$O$30</f>
        <v>0</v>
      </c>
      <c r="D16" s="70">
        <f>'vstup pro NPO_PlK'!$O$30</f>
        <v>4000</v>
      </c>
      <c r="E16" s="70">
        <f>'vstup pro NPO_VyK'!$O$30</f>
        <v>4400</v>
      </c>
      <c r="F16" s="70">
        <f>'vstup pro NPO_LbK'!$O$30</f>
        <v>0</v>
      </c>
      <c r="G16" s="70">
        <f>'vstup pro NPO_OlK'!$O$30</f>
        <v>0</v>
      </c>
      <c r="H16" s="70">
        <f>'vstup pro NPO_JmK'!$O$30</f>
        <v>0</v>
      </c>
      <c r="I16" s="70">
        <f>'vstup pro NPO_ZlK'!$O$30</f>
        <v>0</v>
      </c>
      <c r="J16" s="70">
        <f>'vstup pro NPO_KHK'!$O$30</f>
        <v>0</v>
      </c>
      <c r="K16" s="70">
        <f>'vstup pro NPO_SčK'!$O$30</f>
        <v>0</v>
      </c>
      <c r="L16" s="70">
        <f>'vstup pro NPO_MsK'!$O$30</f>
        <v>0</v>
      </c>
      <c r="M16" s="70">
        <f>'vstup pro NPO_KvK'!$O$30</f>
        <v>0</v>
      </c>
      <c r="N16" s="70">
        <f>'vstup pro NPO_ÚsK'!$O$30</f>
        <v>0</v>
      </c>
      <c r="O16" s="70">
        <f>'vstup pro NPO_JčK'!$O$30</f>
        <v>0</v>
      </c>
      <c r="P16" s="70">
        <f>'vstup pro NPO_PcK'!$O$30</f>
        <v>0</v>
      </c>
      <c r="Q16" s="70">
        <f>'vstup pro NPO_ŘSD'!$O$30</f>
        <v>0</v>
      </c>
      <c r="R16" s="70">
        <f>'vstup pro NPO_SŽ'!$O$30</f>
        <v>0</v>
      </c>
      <c r="T16" s="66"/>
      <c r="W16" s="66"/>
    </row>
    <row r="17" spans="2:23"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T17" s="66"/>
      <c r="W17" s="66"/>
    </row>
    <row r="18" spans="2:23">
      <c r="B18" s="30" t="s">
        <v>212</v>
      </c>
      <c r="C18" s="70">
        <f>'vstup pro NPO_Praha'!$R$27</f>
        <v>0</v>
      </c>
      <c r="D18" s="70">
        <f>'vstup pro NPO_PlK'!$R$27</f>
        <v>8500</v>
      </c>
      <c r="E18" s="70">
        <f>'vstup pro NPO_VyK'!$R$27</f>
        <v>3000</v>
      </c>
      <c r="F18" s="70">
        <f>'vstup pro NPO_LbK'!$R$27</f>
        <v>0</v>
      </c>
      <c r="G18" s="70">
        <f>'vstup pro NPO_OlK'!$R$27</f>
        <v>0</v>
      </c>
      <c r="H18" s="70">
        <f>'vstup pro NPO_JmK'!$R$27</f>
        <v>0</v>
      </c>
      <c r="I18" s="70">
        <f>'vstup pro NPO_ZlK'!$R$27</f>
        <v>0</v>
      </c>
      <c r="J18" s="70">
        <f>'vstup pro NPO_KHK'!$R$27</f>
        <v>0</v>
      </c>
      <c r="K18" s="70">
        <f>'vstup pro NPO_SčK'!$R$27</f>
        <v>0</v>
      </c>
      <c r="L18" s="70">
        <f>'vstup pro NPO_MsK'!$R$27</f>
        <v>0</v>
      </c>
      <c r="M18" s="70">
        <f>'vstup pro NPO_KvK'!$R$27</f>
        <v>0</v>
      </c>
      <c r="N18" s="70">
        <f>'vstup pro NPO_ÚsK'!$R$27</f>
        <v>0</v>
      </c>
      <c r="O18" s="70">
        <f>'vstup pro NPO_JčK'!$R$27</f>
        <v>0</v>
      </c>
      <c r="P18" s="70">
        <f>'vstup pro NPO_PcK'!$R$27</f>
        <v>0</v>
      </c>
      <c r="Q18" s="70">
        <f>'vstup pro NPO_ŘSD'!$R$27</f>
        <v>0</v>
      </c>
      <c r="R18" s="70">
        <f>'vstup pro NPO_SŽ'!$R$27</f>
        <v>0</v>
      </c>
      <c r="T18" s="66">
        <f t="shared" si="0"/>
        <v>11500</v>
      </c>
      <c r="U18" t="s">
        <v>241</v>
      </c>
      <c r="W18" s="66">
        <f t="shared" si="1"/>
        <v>-11500</v>
      </c>
    </row>
    <row r="19" spans="2:23">
      <c r="B19" s="30" t="s">
        <v>216</v>
      </c>
      <c r="C19" s="69">
        <f>'vstup pro NPO_Praha'!$R$28</f>
        <v>0</v>
      </c>
      <c r="D19" s="69">
        <f>'vstup pro NPO_PlK'!$R$28</f>
        <v>150000000</v>
      </c>
      <c r="E19" s="69">
        <f>'vstup pro NPO_VyK'!$R$28</f>
        <v>40000000</v>
      </c>
      <c r="F19" s="69">
        <f>'vstup pro NPO_LbK'!$R$28</f>
        <v>0</v>
      </c>
      <c r="G19" s="69">
        <f>'vstup pro NPO_OlK'!$R$28</f>
        <v>0</v>
      </c>
      <c r="H19" s="69">
        <f>'vstup pro NPO_JmK'!$R$28</f>
        <v>0</v>
      </c>
      <c r="I19" s="69">
        <f>'vstup pro NPO_ZlK'!$R$28</f>
        <v>0</v>
      </c>
      <c r="J19" s="69">
        <f>'vstup pro NPO_KHK'!$R$28</f>
        <v>0</v>
      </c>
      <c r="K19" s="69">
        <f>'vstup pro NPO_SčK'!$R$28</f>
        <v>0</v>
      </c>
      <c r="L19" s="69">
        <f>'vstup pro NPO_MsK'!$R$28</f>
        <v>0</v>
      </c>
      <c r="M19" s="69">
        <f>'vstup pro NPO_KvK'!$R$28</f>
        <v>0</v>
      </c>
      <c r="N19" s="69">
        <f>'vstup pro NPO_ÚsK'!$R$28</f>
        <v>0</v>
      </c>
      <c r="O19" s="69">
        <f>'vstup pro NPO_JčK'!$R$28</f>
        <v>0</v>
      </c>
      <c r="P19" s="69">
        <f>'vstup pro NPO_PcK'!$R$28</f>
        <v>0</v>
      </c>
      <c r="Q19" s="69">
        <f>('vstup pro NPO_ŘSD'!$R$28)*0.5</f>
        <v>0</v>
      </c>
      <c r="R19" s="69">
        <f>('vstup pro NPO_SŽ'!$R$28)*0.5</f>
        <v>0</v>
      </c>
      <c r="T19" s="66"/>
      <c r="W19" s="66"/>
    </row>
    <row r="20" spans="2:23">
      <c r="B20" s="30" t="s">
        <v>218</v>
      </c>
      <c r="C20" s="70">
        <f>'vstup pro NPO_Praha'!$R$29</f>
        <v>45000</v>
      </c>
      <c r="D20" s="70">
        <f>'vstup pro NPO_PlK'!$R$29</f>
        <v>19400</v>
      </c>
      <c r="E20" s="70">
        <f>'vstup pro NPO_VyK'!$R$29</f>
        <v>19400</v>
      </c>
      <c r="F20" s="70">
        <f>'vstup pro NPO_LbK'!$R$29</f>
        <v>19400</v>
      </c>
      <c r="G20" s="70">
        <f>'vstup pro NPO_OlK'!$R$29</f>
        <v>19400</v>
      </c>
      <c r="H20" s="70">
        <f>'vstup pro NPO_JmK'!$R$29</f>
        <v>19400</v>
      </c>
      <c r="I20" s="70">
        <f>'vstup pro NPO_ZlK'!$R$29</f>
        <v>19400</v>
      </c>
      <c r="J20" s="70">
        <f>'vstup pro NPO_KHK'!$R$29</f>
        <v>19400</v>
      </c>
      <c r="K20" s="70">
        <f>'vstup pro NPO_SčK'!$R$29</f>
        <v>19400</v>
      </c>
      <c r="L20" s="70">
        <f>'vstup pro NPO_MsK'!$R$29</f>
        <v>19400</v>
      </c>
      <c r="M20" s="70">
        <f>'vstup pro NPO_KvK'!$R$29</f>
        <v>19400</v>
      </c>
      <c r="N20" s="70">
        <f>'vstup pro NPO_ÚsK'!$R$29</f>
        <v>19400</v>
      </c>
      <c r="O20" s="70">
        <f>'vstup pro NPO_JčK'!$R$29</f>
        <v>19400</v>
      </c>
      <c r="P20" s="70">
        <f>'vstup pro NPO_PcK'!$R$29</f>
        <v>19400</v>
      </c>
      <c r="Q20" s="70">
        <f>'vstup pro NPO_ŘSD'!$R$29</f>
        <v>19400</v>
      </c>
      <c r="R20" s="70">
        <f>'vstup pro NPO_SŽ'!$R$29</f>
        <v>19400</v>
      </c>
      <c r="T20" s="66"/>
      <c r="W20" s="66"/>
    </row>
    <row r="21" spans="2:23">
      <c r="B21" s="30" t="s">
        <v>70</v>
      </c>
      <c r="C21" s="72">
        <f>'vstup pro NPO_Praha'!$R$30</f>
        <v>0</v>
      </c>
      <c r="D21" s="70">
        <f>'vstup pro NPO_PlK'!$R$30</f>
        <v>17647.058823529413</v>
      </c>
      <c r="E21" s="70">
        <f>'vstup pro NPO_VyK'!$R$30</f>
        <v>13333.333333333334</v>
      </c>
      <c r="F21" s="70">
        <f>'vstup pro NPO_LbK'!$R$30</f>
        <v>0</v>
      </c>
      <c r="G21" s="70">
        <f>'vstup pro NPO_OlK'!$R$30</f>
        <v>0</v>
      </c>
      <c r="H21" s="70">
        <f>'vstup pro NPO_JmK'!$R$30</f>
        <v>0</v>
      </c>
      <c r="I21" s="70">
        <f>'vstup pro NPO_ZlK'!$R$30</f>
        <v>0</v>
      </c>
      <c r="J21" s="70">
        <f>'vstup pro NPO_KHK'!$R$30</f>
        <v>0</v>
      </c>
      <c r="K21" s="70">
        <f>'vstup pro NPO_SčK'!$R$30</f>
        <v>0</v>
      </c>
      <c r="L21" s="70">
        <f>'vstup pro NPO_MsK'!$R$30</f>
        <v>0</v>
      </c>
      <c r="M21" s="70">
        <f>'vstup pro NPO_KvK'!$R$30</f>
        <v>0</v>
      </c>
      <c r="N21" s="70">
        <f>'vstup pro NPO_ÚsK'!$R$30</f>
        <v>0</v>
      </c>
      <c r="O21" s="70">
        <f>'vstup pro NPO_JčK'!$R$30</f>
        <v>0</v>
      </c>
      <c r="P21" s="70">
        <f>'vstup pro NPO_PcK'!$R$30</f>
        <v>0</v>
      </c>
      <c r="Q21" s="70">
        <f>'vstup pro NPO_ŘSD'!$R$30</f>
        <v>0</v>
      </c>
      <c r="R21" s="70">
        <f>'vstup pro NPO_SŽ'!$R$30</f>
        <v>0</v>
      </c>
      <c r="T21" s="66"/>
      <c r="W21" s="66"/>
    </row>
    <row r="22" spans="2:23"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T22" s="66"/>
      <c r="W22" s="66"/>
    </row>
    <row r="23" spans="2:23" ht="30">
      <c r="B23" s="80" t="s">
        <v>242</v>
      </c>
      <c r="C23" s="78">
        <f>C4+C9</f>
        <v>104209500</v>
      </c>
      <c r="D23" s="78">
        <f t="shared" ref="D23:R23" si="2">D4+D9</f>
        <v>87300000</v>
      </c>
      <c r="E23" s="78">
        <f t="shared" si="2"/>
        <v>91120000</v>
      </c>
      <c r="F23" s="78">
        <f t="shared" si="2"/>
        <v>87300000</v>
      </c>
      <c r="G23" s="78">
        <f t="shared" si="2"/>
        <v>98850000</v>
      </c>
      <c r="H23" s="78">
        <f t="shared" si="2"/>
        <v>81885000</v>
      </c>
      <c r="I23" s="78">
        <f t="shared" si="2"/>
        <v>87300000</v>
      </c>
      <c r="J23" s="78">
        <f t="shared" si="2"/>
        <v>67900000</v>
      </c>
      <c r="K23" s="78">
        <f t="shared" si="2"/>
        <v>98850000</v>
      </c>
      <c r="L23" s="78">
        <f t="shared" si="2"/>
        <v>91120000</v>
      </c>
      <c r="M23" s="78">
        <f t="shared" si="2"/>
        <v>91120000</v>
      </c>
      <c r="N23" s="78">
        <f t="shared" si="2"/>
        <v>98850000</v>
      </c>
      <c r="O23" s="78">
        <f t="shared" si="2"/>
        <v>98850000</v>
      </c>
      <c r="P23" s="78">
        <f t="shared" si="2"/>
        <v>87300000</v>
      </c>
      <c r="Q23" s="78">
        <f t="shared" si="2"/>
        <v>74360330.5</v>
      </c>
      <c r="R23" s="78">
        <f t="shared" si="2"/>
        <v>73362500</v>
      </c>
      <c r="T23" s="75">
        <f t="shared" si="0"/>
        <v>1419677330.5</v>
      </c>
      <c r="U23" t="s">
        <v>243</v>
      </c>
      <c r="V23" s="75">
        <v>1400000000</v>
      </c>
      <c r="W23" s="66">
        <f t="shared" si="1"/>
        <v>-19677330.5</v>
      </c>
    </row>
    <row r="24" spans="2:23" ht="30.75" thickBot="1">
      <c r="B24" s="34" t="s">
        <v>244</v>
      </c>
      <c r="C24" s="69">
        <f>C14+C19</f>
        <v>0</v>
      </c>
      <c r="D24" s="69">
        <f t="shared" ref="D24:R24" si="3">D14+D19</f>
        <v>162000000</v>
      </c>
      <c r="E24" s="69">
        <f t="shared" si="3"/>
        <v>84000000</v>
      </c>
      <c r="F24" s="69">
        <f t="shared" si="3"/>
        <v>0</v>
      </c>
      <c r="G24" s="69">
        <f t="shared" si="3"/>
        <v>0</v>
      </c>
      <c r="H24" s="69">
        <f t="shared" si="3"/>
        <v>0</v>
      </c>
      <c r="I24" s="69">
        <f t="shared" si="3"/>
        <v>0</v>
      </c>
      <c r="J24" s="69">
        <f t="shared" si="3"/>
        <v>0</v>
      </c>
      <c r="K24" s="69">
        <f t="shared" si="3"/>
        <v>0</v>
      </c>
      <c r="L24" s="69">
        <f t="shared" si="3"/>
        <v>0</v>
      </c>
      <c r="M24" s="69">
        <f t="shared" si="3"/>
        <v>0</v>
      </c>
      <c r="N24" s="69">
        <f t="shared" si="3"/>
        <v>0</v>
      </c>
      <c r="O24" s="69">
        <f t="shared" si="3"/>
        <v>0</v>
      </c>
      <c r="P24" s="69">
        <f t="shared" si="3"/>
        <v>0</v>
      </c>
      <c r="Q24" s="69">
        <f t="shared" si="3"/>
        <v>0</v>
      </c>
      <c r="R24" s="69">
        <f t="shared" si="3"/>
        <v>0</v>
      </c>
      <c r="T24" s="84">
        <f t="shared" si="0"/>
        <v>246000000</v>
      </c>
      <c r="U24" t="s">
        <v>245</v>
      </c>
      <c r="W24" s="66"/>
    </row>
    <row r="25" spans="2:23">
      <c r="B25" s="1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T25" s="66">
        <f>T23+T24</f>
        <v>1665677330.5</v>
      </c>
      <c r="W25" s="66"/>
    </row>
    <row r="26" spans="2:23"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</row>
    <row r="27" spans="2:23" ht="75">
      <c r="B27" s="80" t="s">
        <v>246</v>
      </c>
      <c r="C27" s="81">
        <f>'vstup pro NPO_Praha'!$I$5</f>
        <v>0</v>
      </c>
      <c r="D27" s="81">
        <f>'vstup pro NPO_PlK'!$I$5</f>
        <v>14</v>
      </c>
      <c r="E27" s="81">
        <f>'vstup pro NPO_VyK'!$I$5</f>
        <v>0</v>
      </c>
      <c r="F27" s="81">
        <f>'vstup pro NPO_LbK'!$I$5</f>
        <v>0</v>
      </c>
      <c r="G27" s="81">
        <f>'vstup pro NPO_OlK'!$I$5</f>
        <v>0</v>
      </c>
      <c r="H27" s="81">
        <f>'vstup pro NPO_JmK'!$I$5</f>
        <v>0</v>
      </c>
      <c r="I27" s="81">
        <f>'vstup pro NPO_ZlK'!$I$5</f>
        <v>0</v>
      </c>
      <c r="J27" s="81">
        <f>'vstup pro NPO_KHK'!$I$5</f>
        <v>0</v>
      </c>
      <c r="K27" s="81">
        <f>'vstup pro NPO_SčK'!$I$5</f>
        <v>0</v>
      </c>
      <c r="L27" s="81">
        <f>'vstup pro NPO_MsK'!$I$5</f>
        <v>0</v>
      </c>
      <c r="M27" s="81">
        <f>'vstup pro NPO_KvK'!$I$5</f>
        <v>0</v>
      </c>
      <c r="N27" s="81">
        <f>'vstup pro NPO_ÚsK'!$I$5</f>
        <v>0</v>
      </c>
      <c r="O27" s="81">
        <f>'vstup pro NPO_JčK'!$I$5</f>
        <v>0</v>
      </c>
      <c r="P27" s="81">
        <f>'vstup pro NPO_PcK'!$I$5</f>
        <v>0</v>
      </c>
      <c r="Q27" s="81">
        <f>'vstup pro NPO_ŘSD'!$I$5</f>
        <v>0</v>
      </c>
      <c r="R27" s="81">
        <f>'vstup pro NPO_SŽ'!$I$5</f>
        <v>0</v>
      </c>
    </row>
    <row r="28" spans="2:23" ht="75">
      <c r="B28" s="80" t="s">
        <v>247</v>
      </c>
      <c r="C28" s="81">
        <f>'vstup pro NPO_Praha'!$K$5</f>
        <v>88</v>
      </c>
      <c r="D28" s="81">
        <f>'vstup pro NPO_PlK'!$K$5</f>
        <v>0</v>
      </c>
      <c r="E28" s="81">
        <f>'vstup pro NPO_VyK'!$K$5</f>
        <v>0</v>
      </c>
      <c r="F28" s="81">
        <f>'vstup pro NPO_LbK'!$K$5</f>
        <v>0</v>
      </c>
      <c r="G28" s="81">
        <f>'vstup pro NPO_OlK'!$K$5</f>
        <v>0</v>
      </c>
      <c r="H28" s="81">
        <f>'vstup pro NPO_JmK'!$K$5</f>
        <v>0</v>
      </c>
      <c r="I28" s="81">
        <f>'vstup pro NPO_ZlK'!$K$5</f>
        <v>0</v>
      </c>
      <c r="J28" s="81">
        <f>'vstup pro NPO_KHK'!$K$5</f>
        <v>0</v>
      </c>
      <c r="K28" s="81">
        <f>'vstup pro NPO_SčK'!$K$5</f>
        <v>0</v>
      </c>
      <c r="L28" s="81">
        <f>'vstup pro NPO_MsK'!$K$5</f>
        <v>0</v>
      </c>
      <c r="M28" s="81">
        <f>'vstup pro NPO_KvK'!$K$5</f>
        <v>0</v>
      </c>
      <c r="N28" s="81">
        <f>'vstup pro NPO_ÚsK'!$K$5</f>
        <v>0</v>
      </c>
      <c r="O28" s="81">
        <f>'vstup pro NPO_JčK'!$K$5</f>
        <v>0</v>
      </c>
      <c r="P28" s="81">
        <f>'vstup pro NPO_PcK'!$K$5</f>
        <v>0</v>
      </c>
      <c r="Q28" s="81">
        <f>'vstup pro NPO_ŘSD'!$K$5</f>
        <v>26</v>
      </c>
      <c r="R28" s="81">
        <f>'vstup pro NPO_SŽ'!$K$5</f>
        <v>57</v>
      </c>
    </row>
    <row r="29" spans="2:23" ht="75">
      <c r="B29" s="34" t="s">
        <v>248</v>
      </c>
      <c r="C29" s="73">
        <f>'vstup pro NPO_Praha'!$N$5</f>
        <v>0</v>
      </c>
      <c r="D29" s="73">
        <f>'vstup pro NPO_PlK'!$N$5</f>
        <v>14</v>
      </c>
      <c r="E29" s="73">
        <f>'vstup pro NPO_VyK'!$N$5</f>
        <v>5</v>
      </c>
      <c r="F29" s="73">
        <f>'vstup pro NPO_LbK'!$N$5</f>
        <v>0</v>
      </c>
      <c r="G29" s="73">
        <f>'vstup pro NPO_OlK'!$N$5</f>
        <v>0</v>
      </c>
      <c r="H29" s="73">
        <f>'vstup pro NPO_JmK'!$N$5</f>
        <v>0</v>
      </c>
      <c r="I29" s="73">
        <f>'vstup pro NPO_ZlK'!$N$5</f>
        <v>0</v>
      </c>
      <c r="J29" s="73">
        <f>'vstup pro NPO_KHK'!$N$5</f>
        <v>0</v>
      </c>
      <c r="K29" s="73">
        <f>'vstup pro NPO_SčK'!$N$5</f>
        <v>0</v>
      </c>
      <c r="L29" s="73">
        <f>'vstup pro NPO_MsK'!$N$5</f>
        <v>0</v>
      </c>
      <c r="M29" s="73">
        <f>'vstup pro NPO_KvK'!$N$5</f>
        <v>0</v>
      </c>
      <c r="N29" s="73">
        <f>'vstup pro NPO_ÚsK'!$N$5</f>
        <v>0</v>
      </c>
      <c r="O29" s="73">
        <f>'vstup pro NPO_JčK'!$N$5</f>
        <v>0</v>
      </c>
      <c r="P29" s="73">
        <f>'vstup pro NPO_PcK'!$N$5</f>
        <v>0</v>
      </c>
      <c r="Q29" s="73">
        <f>'vstup pro NPO_ŘSD'!$N$5</f>
        <v>0</v>
      </c>
      <c r="R29" s="73">
        <f>'vstup pro NPO_SŽ'!$N$5</f>
        <v>0</v>
      </c>
    </row>
    <row r="30" spans="2:23" ht="75">
      <c r="B30" s="34" t="s">
        <v>208</v>
      </c>
      <c r="C30" s="73">
        <f>'vstup pro NPO_Praha'!$P$5</f>
        <v>0</v>
      </c>
      <c r="D30" s="73">
        <f>'vstup pro NPO_PlK'!$P$5</f>
        <v>9</v>
      </c>
      <c r="E30" s="73">
        <f>'vstup pro NPO_VyK'!$P$5</f>
        <v>31</v>
      </c>
      <c r="F30" s="73">
        <f>'vstup pro NPO_LbK'!$P$5</f>
        <v>0</v>
      </c>
      <c r="G30" s="73">
        <f>'vstup pro NPO_OlK'!$P$5</f>
        <v>0</v>
      </c>
      <c r="H30" s="73">
        <f>'vstup pro NPO_JmK'!$P$5</f>
        <v>0</v>
      </c>
      <c r="I30" s="73">
        <f>'vstup pro NPO_ZlK'!$P$5</f>
        <v>0</v>
      </c>
      <c r="J30" s="73">
        <f>'vstup pro NPO_KHK'!$P$5</f>
        <v>0</v>
      </c>
      <c r="K30" s="73">
        <f>'vstup pro NPO_SčK'!$P$5</f>
        <v>0</v>
      </c>
      <c r="L30" s="73">
        <f>'vstup pro NPO_MsK'!$P$5</f>
        <v>0</v>
      </c>
      <c r="M30" s="73">
        <f>'vstup pro NPO_KvK'!$P$5</f>
        <v>0</v>
      </c>
      <c r="N30" s="73">
        <f>'vstup pro NPO_ÚsK'!$P$5</f>
        <v>0</v>
      </c>
      <c r="O30" s="73">
        <f>'vstup pro NPO_JčK'!$P$5</f>
        <v>0</v>
      </c>
      <c r="P30" s="73">
        <f>'vstup pro NPO_PcK'!$P$5</f>
        <v>0</v>
      </c>
      <c r="Q30" s="73">
        <f>'vstup pro NPO_ŘSD'!$P$5</f>
        <v>0</v>
      </c>
      <c r="R30" s="73">
        <f>'vstup pro NPO_SŽ'!$P$5</f>
        <v>0</v>
      </c>
    </row>
    <row r="32" spans="2:23" ht="45">
      <c r="B32" s="82" t="s">
        <v>249</v>
      </c>
      <c r="C32" s="58">
        <f>C27+C29</f>
        <v>0</v>
      </c>
      <c r="D32" s="58">
        <f t="shared" ref="D32:R32" si="4">D27+D29</f>
        <v>28</v>
      </c>
      <c r="E32" s="58">
        <f t="shared" si="4"/>
        <v>5</v>
      </c>
      <c r="F32" s="58">
        <f t="shared" si="4"/>
        <v>0</v>
      </c>
      <c r="G32" s="58">
        <f t="shared" si="4"/>
        <v>0</v>
      </c>
      <c r="H32" s="58">
        <f t="shared" si="4"/>
        <v>0</v>
      </c>
      <c r="I32" s="58">
        <f t="shared" si="4"/>
        <v>0</v>
      </c>
      <c r="J32" s="58">
        <f t="shared" si="4"/>
        <v>0</v>
      </c>
      <c r="K32" s="58">
        <f t="shared" si="4"/>
        <v>0</v>
      </c>
      <c r="L32" s="58">
        <f t="shared" si="4"/>
        <v>0</v>
      </c>
      <c r="M32" s="58">
        <f t="shared" si="4"/>
        <v>0</v>
      </c>
      <c r="N32" s="58">
        <f t="shared" si="4"/>
        <v>0</v>
      </c>
      <c r="O32" s="58">
        <f t="shared" si="4"/>
        <v>0</v>
      </c>
      <c r="P32" s="58">
        <f t="shared" si="4"/>
        <v>0</v>
      </c>
      <c r="Q32" s="58">
        <f t="shared" si="4"/>
        <v>0</v>
      </c>
      <c r="R32" s="58">
        <f t="shared" si="4"/>
        <v>0</v>
      </c>
    </row>
    <row r="33" spans="2:18">
      <c r="B33" s="82" t="s">
        <v>250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4CFF4-115F-4E30-9BFD-DB8C775B0605}">
  <dimension ref="B2:X36"/>
  <sheetViews>
    <sheetView zoomScale="69" zoomScaleNormal="69" workbookViewId="0">
      <selection activeCell="U27" sqref="U27"/>
    </sheetView>
  </sheetViews>
  <sheetFormatPr defaultRowHeight="15"/>
  <cols>
    <col min="1" max="1" width="3.85546875" customWidth="1"/>
    <col min="2" max="2" width="20.140625" customWidth="1"/>
    <col min="3" max="3" width="16" customWidth="1"/>
    <col min="4" max="4" width="19.28515625" customWidth="1"/>
    <col min="5" max="5" width="14.5703125" customWidth="1"/>
    <col min="6" max="6" width="18.28515625" customWidth="1"/>
    <col min="7" max="7" width="4.140625" customWidth="1"/>
    <col min="8" max="8" width="13.5703125" customWidth="1"/>
    <col min="9" max="9" width="21" customWidth="1"/>
    <col min="10" max="10" width="20.140625" customWidth="1"/>
    <col min="11" max="11" width="21.140625" customWidth="1"/>
    <col min="12" max="12" width="19" customWidth="1"/>
    <col min="13" max="13" width="4.140625" customWidth="1"/>
    <col min="14" max="14" width="20.7109375" customWidth="1"/>
    <col min="15" max="15" width="15.7109375" customWidth="1"/>
    <col min="16" max="16" width="23.85546875" customWidth="1"/>
    <col min="17" max="17" width="14.7109375" customWidth="1"/>
    <col min="18" max="18" width="19.85546875" customWidth="1"/>
    <col min="19" max="19" width="4.5703125" customWidth="1"/>
    <col min="20" max="20" width="14.140625" customWidth="1"/>
    <col min="21" max="21" width="18.140625" customWidth="1"/>
    <col min="22" max="22" width="19.28515625" customWidth="1"/>
    <col min="23" max="23" width="15.28515625" bestFit="1" customWidth="1"/>
    <col min="24" max="24" width="24.28515625" customWidth="1"/>
  </cols>
  <sheetData>
    <row r="2" spans="2:24" ht="27.75" customHeight="1">
      <c r="B2" s="225" t="s">
        <v>123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</row>
    <row r="4" spans="2:24" ht="76.5" customHeight="1">
      <c r="B4" s="31" t="s">
        <v>21</v>
      </c>
      <c r="D4" s="57" t="s">
        <v>26</v>
      </c>
      <c r="E4" s="1"/>
      <c r="F4" s="57" t="s">
        <v>30</v>
      </c>
      <c r="H4" s="1"/>
      <c r="I4" s="32" t="s">
        <v>251</v>
      </c>
      <c r="J4" s="1"/>
      <c r="K4" s="40" t="s">
        <v>252</v>
      </c>
      <c r="N4" s="40" t="s">
        <v>253</v>
      </c>
      <c r="P4" s="40" t="s">
        <v>254</v>
      </c>
      <c r="R4" s="1"/>
    </row>
    <row r="5" spans="2:24" ht="18.75">
      <c r="B5" s="56" t="s">
        <v>219</v>
      </c>
      <c r="D5" s="30" t="b">
        <f>_xlfn.IFS(B5="do 10",D18+D19&gt;=0,B5="10-20",D18+D19&gt;=0,B5="20-30",D18+D19&gt;=10000,B5="30-40",D18+D19&gt;=10100,B5="nad 40",D18+D19&gt;=15000,B5="Praha",D18+D19&gt;=49000,B5="ŘSD",D18+D19&gt;=10000,B5="SŽ",D18+D19&gt;=1300)</f>
        <v>1</v>
      </c>
      <c r="F5" s="30" t="b">
        <f>_xlfn.IFS(B5="do 10",D20+D21+D22+D23&gt;=1500,B5="10-20",D20+D21+D22+D23&gt;=1000,B5="20-30",D20+D21+D22+D23&gt;=1000,B5="30-40",D20+D21+D22+D23&gt;=500,B5="nad 40",D20+D21+D22+D23&gt;=500,B5="Praha",D20+D21+D22+D23&gt;=19700,B5="ŘSD",D20+D21+D22+D23&gt;=8000,B5="SŽ",D20+D21+D22+D23&gt;=15500)</f>
        <v>1</v>
      </c>
      <c r="I5" s="33">
        <f>IF(C26&gt;0,ROUND(C26,0),0)</f>
        <v>0</v>
      </c>
      <c r="K5" s="33">
        <f>IF(F26&gt;0,ROUND(F26,0),0)</f>
        <v>88</v>
      </c>
      <c r="N5" s="33">
        <f>IF(O26&gt;0,ROUND(O26,0),0)</f>
        <v>0</v>
      </c>
      <c r="P5" s="33">
        <f>IF(R26&gt;0,ROUND(R26,0),0)</f>
        <v>0</v>
      </c>
      <c r="R5" s="25"/>
    </row>
    <row r="6" spans="2:24" ht="18.75">
      <c r="R6" s="25"/>
    </row>
    <row r="7" spans="2:24" ht="31.5" customHeight="1">
      <c r="B7" s="226" t="s">
        <v>129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N7" s="227" t="s">
        <v>130</v>
      </c>
      <c r="O7" s="227"/>
      <c r="P7" s="227"/>
      <c r="Q7" s="227"/>
      <c r="R7" s="227"/>
      <c r="S7" s="227"/>
      <c r="T7" s="227"/>
      <c r="U7" s="227"/>
      <c r="V7" s="227"/>
      <c r="W7" s="227"/>
      <c r="X7" s="227"/>
    </row>
    <row r="8" spans="2:24" ht="11.2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69.75" customHeight="1">
      <c r="B9" s="63" t="s">
        <v>131</v>
      </c>
      <c r="C9" s="62" t="s">
        <v>46</v>
      </c>
      <c r="D9" s="62" t="s">
        <v>132</v>
      </c>
      <c r="E9" s="62" t="s">
        <v>133</v>
      </c>
      <c r="F9" s="62" t="s">
        <v>54</v>
      </c>
      <c r="G9" s="2"/>
      <c r="H9" s="63" t="s">
        <v>134</v>
      </c>
      <c r="I9" s="63" t="s">
        <v>61</v>
      </c>
      <c r="J9" s="63" t="s">
        <v>255</v>
      </c>
      <c r="K9" s="63" t="s">
        <v>136</v>
      </c>
      <c r="L9" s="63" t="s">
        <v>256</v>
      </c>
      <c r="M9" s="2"/>
      <c r="N9" s="63" t="s">
        <v>131</v>
      </c>
      <c r="O9" s="62" t="s">
        <v>137</v>
      </c>
      <c r="P9" s="62" t="s">
        <v>78</v>
      </c>
      <c r="Q9" s="62" t="s">
        <v>133</v>
      </c>
      <c r="R9" s="62" t="s">
        <v>81</v>
      </c>
      <c r="T9" s="60" t="s">
        <v>134</v>
      </c>
      <c r="U9" s="60" t="s">
        <v>87</v>
      </c>
      <c r="V9" s="60" t="s">
        <v>257</v>
      </c>
      <c r="W9" s="60" t="s">
        <v>136</v>
      </c>
      <c r="X9" s="60" t="s">
        <v>258</v>
      </c>
    </row>
    <row r="10" spans="2:24" ht="18" customHeight="1">
      <c r="B10" s="223" t="s">
        <v>140</v>
      </c>
      <c r="C10" s="224" t="s">
        <v>259</v>
      </c>
      <c r="D10" s="63" t="s">
        <v>142</v>
      </c>
      <c r="E10" s="62" t="s">
        <v>143</v>
      </c>
      <c r="F10" s="224" t="s">
        <v>144</v>
      </c>
      <c r="G10" s="3"/>
      <c r="H10" s="224" t="s">
        <v>145</v>
      </c>
      <c r="I10" s="224" t="s">
        <v>146</v>
      </c>
      <c r="J10" s="63" t="s">
        <v>147</v>
      </c>
      <c r="K10" s="63" t="s">
        <v>148</v>
      </c>
      <c r="L10" s="224" t="s">
        <v>149</v>
      </c>
      <c r="M10" s="3"/>
      <c r="N10" s="223" t="s">
        <v>140</v>
      </c>
      <c r="O10" s="224" t="s">
        <v>150</v>
      </c>
      <c r="P10" s="63" t="s">
        <v>151</v>
      </c>
      <c r="Q10" s="62" t="s">
        <v>143</v>
      </c>
      <c r="R10" s="224" t="s">
        <v>152</v>
      </c>
      <c r="T10" s="221" t="s">
        <v>145</v>
      </c>
      <c r="U10" s="222" t="s">
        <v>153</v>
      </c>
      <c r="V10" s="61" t="s">
        <v>154</v>
      </c>
      <c r="W10" s="61" t="s">
        <v>148</v>
      </c>
      <c r="X10" s="222" t="s">
        <v>155</v>
      </c>
    </row>
    <row r="11" spans="2:24" ht="18.75" customHeight="1">
      <c r="B11" s="223"/>
      <c r="C11" s="224"/>
      <c r="D11" s="63" t="s">
        <v>156</v>
      </c>
      <c r="E11" s="62" t="s">
        <v>157</v>
      </c>
      <c r="F11" s="224"/>
      <c r="G11" s="3"/>
      <c r="H11" s="224"/>
      <c r="I11" s="224"/>
      <c r="J11" s="63" t="s">
        <v>158</v>
      </c>
      <c r="K11" s="63" t="s">
        <v>159</v>
      </c>
      <c r="L11" s="224"/>
      <c r="M11" s="3"/>
      <c r="N11" s="223"/>
      <c r="O11" s="224"/>
      <c r="P11" s="63" t="s">
        <v>160</v>
      </c>
      <c r="Q11" s="62" t="s">
        <v>157</v>
      </c>
      <c r="R11" s="224"/>
      <c r="T11" s="221"/>
      <c r="U11" s="222"/>
      <c r="V11" s="61" t="s">
        <v>161</v>
      </c>
      <c r="W11" s="61" t="s">
        <v>159</v>
      </c>
      <c r="X11" s="222"/>
    </row>
    <row r="12" spans="2:24">
      <c r="B12" s="223" t="s">
        <v>162</v>
      </c>
      <c r="C12" s="224" t="s">
        <v>260</v>
      </c>
      <c r="D12" s="63" t="s">
        <v>164</v>
      </c>
      <c r="E12" s="62" t="s">
        <v>143</v>
      </c>
      <c r="F12" s="224" t="s">
        <v>165</v>
      </c>
      <c r="G12" s="3"/>
      <c r="H12" s="224" t="s">
        <v>166</v>
      </c>
      <c r="I12" s="224" t="s">
        <v>167</v>
      </c>
      <c r="J12" s="63" t="s">
        <v>168</v>
      </c>
      <c r="K12" s="63" t="s">
        <v>148</v>
      </c>
      <c r="L12" s="224" t="s">
        <v>169</v>
      </c>
      <c r="M12" s="3"/>
      <c r="N12" s="223" t="s">
        <v>162</v>
      </c>
      <c r="O12" s="224" t="s">
        <v>170</v>
      </c>
      <c r="P12" s="63" t="s">
        <v>171</v>
      </c>
      <c r="Q12" s="62" t="s">
        <v>143</v>
      </c>
      <c r="R12" s="224" t="s">
        <v>172</v>
      </c>
      <c r="T12" s="221" t="s">
        <v>166</v>
      </c>
      <c r="U12" s="222" t="s">
        <v>173</v>
      </c>
      <c r="V12" s="61" t="s">
        <v>174</v>
      </c>
      <c r="W12" s="61" t="s">
        <v>148</v>
      </c>
      <c r="X12" s="222" t="s">
        <v>175</v>
      </c>
    </row>
    <row r="13" spans="2:24" ht="17.25" customHeight="1">
      <c r="B13" s="223"/>
      <c r="C13" s="224"/>
      <c r="D13" s="63" t="s">
        <v>176</v>
      </c>
      <c r="E13" s="62" t="s">
        <v>157</v>
      </c>
      <c r="F13" s="224"/>
      <c r="G13" s="3"/>
      <c r="H13" s="224"/>
      <c r="I13" s="224"/>
      <c r="J13" s="63" t="s">
        <v>177</v>
      </c>
      <c r="K13" s="63" t="s">
        <v>159</v>
      </c>
      <c r="L13" s="224"/>
      <c r="M13" s="3"/>
      <c r="N13" s="223"/>
      <c r="O13" s="224"/>
      <c r="P13" s="63" t="s">
        <v>178</v>
      </c>
      <c r="Q13" s="62" t="s">
        <v>157</v>
      </c>
      <c r="R13" s="224"/>
      <c r="T13" s="221"/>
      <c r="U13" s="222"/>
      <c r="V13" s="61" t="s">
        <v>179</v>
      </c>
      <c r="W13" s="61" t="s">
        <v>159</v>
      </c>
      <c r="X13" s="222"/>
    </row>
    <row r="14" spans="2:24">
      <c r="B14" s="223" t="s">
        <v>180</v>
      </c>
      <c r="C14" s="224" t="s">
        <v>261</v>
      </c>
      <c r="D14" s="63" t="s">
        <v>182</v>
      </c>
      <c r="E14" s="62" t="s">
        <v>143</v>
      </c>
      <c r="F14" s="224" t="s">
        <v>183</v>
      </c>
      <c r="G14" s="3"/>
      <c r="H14" s="224" t="s">
        <v>184</v>
      </c>
      <c r="I14" s="224" t="s">
        <v>185</v>
      </c>
      <c r="J14" s="63" t="s">
        <v>186</v>
      </c>
      <c r="K14" s="63" t="s">
        <v>148</v>
      </c>
      <c r="L14" s="224" t="s">
        <v>187</v>
      </c>
      <c r="M14" s="3"/>
      <c r="N14" s="223" t="s">
        <v>180</v>
      </c>
      <c r="O14" s="224" t="s">
        <v>188</v>
      </c>
      <c r="P14" s="63" t="s">
        <v>189</v>
      </c>
      <c r="Q14" s="62" t="s">
        <v>143</v>
      </c>
      <c r="R14" s="224" t="s">
        <v>190</v>
      </c>
      <c r="T14" s="221" t="s">
        <v>184</v>
      </c>
      <c r="U14" s="222" t="s">
        <v>191</v>
      </c>
      <c r="V14" s="61" t="s">
        <v>192</v>
      </c>
      <c r="W14" s="61" t="s">
        <v>148</v>
      </c>
      <c r="X14" s="222" t="s">
        <v>193</v>
      </c>
    </row>
    <row r="15" spans="2:24" ht="18" customHeight="1">
      <c r="B15" s="223"/>
      <c r="C15" s="224"/>
      <c r="D15" s="63" t="s">
        <v>194</v>
      </c>
      <c r="E15" s="62" t="s">
        <v>157</v>
      </c>
      <c r="F15" s="224"/>
      <c r="G15" s="3"/>
      <c r="H15" s="224"/>
      <c r="I15" s="224"/>
      <c r="J15" s="63" t="s">
        <v>195</v>
      </c>
      <c r="K15" s="63" t="s">
        <v>159</v>
      </c>
      <c r="L15" s="224"/>
      <c r="M15" s="3"/>
      <c r="N15" s="223"/>
      <c r="O15" s="224"/>
      <c r="P15" s="63" t="s">
        <v>196</v>
      </c>
      <c r="Q15" s="62" t="s">
        <v>157</v>
      </c>
      <c r="R15" s="224"/>
      <c r="T15" s="221"/>
      <c r="U15" s="222"/>
      <c r="V15" s="61" t="s">
        <v>197</v>
      </c>
      <c r="W15" s="61" t="s">
        <v>159</v>
      </c>
      <c r="X15" s="222"/>
    </row>
    <row r="16" spans="2:24" ht="15.75" thickBot="1"/>
    <row r="17" spans="2:24" ht="75">
      <c r="B17" s="44" t="s">
        <v>131</v>
      </c>
      <c r="C17" s="45" t="s">
        <v>46</v>
      </c>
      <c r="D17" s="45" t="s">
        <v>50</v>
      </c>
      <c r="E17" s="45" t="s">
        <v>133</v>
      </c>
      <c r="F17" s="46" t="s">
        <v>54</v>
      </c>
      <c r="G17" s="2"/>
      <c r="H17" s="44" t="s">
        <v>134</v>
      </c>
      <c r="I17" s="47" t="s">
        <v>61</v>
      </c>
      <c r="J17" s="47" t="s">
        <v>255</v>
      </c>
      <c r="K17" s="47" t="s">
        <v>136</v>
      </c>
      <c r="L17" s="48" t="s">
        <v>262</v>
      </c>
      <c r="M17" s="2"/>
      <c r="N17" s="44" t="s">
        <v>131</v>
      </c>
      <c r="O17" s="45" t="s">
        <v>137</v>
      </c>
      <c r="P17" s="45" t="s">
        <v>78</v>
      </c>
      <c r="Q17" s="45" t="s">
        <v>133</v>
      </c>
      <c r="R17" s="46" t="s">
        <v>81</v>
      </c>
      <c r="T17" s="49" t="s">
        <v>134</v>
      </c>
      <c r="U17" s="50" t="s">
        <v>87</v>
      </c>
      <c r="V17" s="50" t="s">
        <v>257</v>
      </c>
      <c r="W17" s="50" t="s">
        <v>136</v>
      </c>
      <c r="X17" s="29" t="s">
        <v>263</v>
      </c>
    </row>
    <row r="18" spans="2:24" ht="20.25" customHeight="1">
      <c r="B18" s="216" t="s">
        <v>199</v>
      </c>
      <c r="C18" s="217">
        <f>'výstupy z předešlých projektů'!E13</f>
        <v>44645</v>
      </c>
      <c r="D18" s="42">
        <v>49359</v>
      </c>
      <c r="E18" s="43" t="s">
        <v>143</v>
      </c>
      <c r="F18" s="218">
        <f>C18+D18+D19</f>
        <v>94254</v>
      </c>
      <c r="G18" s="3"/>
      <c r="H18" s="219" t="s">
        <v>145</v>
      </c>
      <c r="I18" s="220">
        <v>10000000</v>
      </c>
      <c r="J18" s="65">
        <v>0</v>
      </c>
      <c r="K18" s="41" t="s">
        <v>148</v>
      </c>
      <c r="L18" s="210">
        <f>J18+J19</f>
        <v>0</v>
      </c>
      <c r="M18" s="3"/>
      <c r="N18" s="216" t="s">
        <v>199</v>
      </c>
      <c r="O18" s="217">
        <f>F18</f>
        <v>94254</v>
      </c>
      <c r="P18" s="42"/>
      <c r="Q18" s="43" t="s">
        <v>143</v>
      </c>
      <c r="R18" s="218">
        <f>O18+P18+P19</f>
        <v>94254</v>
      </c>
      <c r="T18" s="208" t="s">
        <v>145</v>
      </c>
      <c r="U18" s="209"/>
      <c r="V18" s="59"/>
      <c r="W18" s="58" t="s">
        <v>148</v>
      </c>
      <c r="X18" s="210">
        <f>L18+V18+V19</f>
        <v>0</v>
      </c>
    </row>
    <row r="19" spans="2:24" ht="24.75" customHeight="1">
      <c r="B19" s="216"/>
      <c r="C19" s="217"/>
      <c r="D19" s="42">
        <v>250</v>
      </c>
      <c r="E19" s="43" t="s">
        <v>157</v>
      </c>
      <c r="F19" s="218"/>
      <c r="G19" s="3"/>
      <c r="H19" s="219"/>
      <c r="I19" s="220"/>
      <c r="J19" s="65"/>
      <c r="K19" s="41" t="s">
        <v>159</v>
      </c>
      <c r="L19" s="210"/>
      <c r="M19" s="3"/>
      <c r="N19" s="216"/>
      <c r="O19" s="217"/>
      <c r="P19" s="42"/>
      <c r="Q19" s="43" t="s">
        <v>157</v>
      </c>
      <c r="R19" s="218"/>
      <c r="T19" s="208"/>
      <c r="U19" s="209"/>
      <c r="V19" s="59"/>
      <c r="W19" s="58" t="s">
        <v>159</v>
      </c>
      <c r="X19" s="210"/>
    </row>
    <row r="20" spans="2:24" ht="28.5" customHeight="1">
      <c r="B20" s="216" t="s">
        <v>200</v>
      </c>
      <c r="C20" s="217">
        <f>'výstupy z předešlých projektů'!E15</f>
        <v>495</v>
      </c>
      <c r="D20" s="42">
        <v>20070</v>
      </c>
      <c r="E20" s="43" t="s">
        <v>143</v>
      </c>
      <c r="F20" s="218">
        <f t="shared" ref="F20" si="0">C20+D20+D21</f>
        <v>20565</v>
      </c>
      <c r="G20" s="3"/>
      <c r="H20" s="219" t="s">
        <v>166</v>
      </c>
      <c r="I20" s="220">
        <v>0</v>
      </c>
      <c r="J20" s="65">
        <v>104209500</v>
      </c>
      <c r="K20" s="41" t="s">
        <v>148</v>
      </c>
      <c r="L20" s="210">
        <f t="shared" ref="L20" si="1">J20+J21</f>
        <v>104209500</v>
      </c>
      <c r="M20" s="3"/>
      <c r="N20" s="216" t="s">
        <v>200</v>
      </c>
      <c r="O20" s="217">
        <f>F20</f>
        <v>20565</v>
      </c>
      <c r="P20" s="42"/>
      <c r="Q20" s="43" t="s">
        <v>143</v>
      </c>
      <c r="R20" s="218">
        <f t="shared" ref="R20" si="2">O20+P20+P21</f>
        <v>20565</v>
      </c>
      <c r="T20" s="208" t="s">
        <v>166</v>
      </c>
      <c r="U20" s="209"/>
      <c r="V20" s="59"/>
      <c r="W20" s="58" t="s">
        <v>148</v>
      </c>
      <c r="X20" s="210">
        <f>L20+V20+V21</f>
        <v>104209500</v>
      </c>
    </row>
    <row r="21" spans="2:24" ht="25.5" customHeight="1">
      <c r="B21" s="216"/>
      <c r="C21" s="217"/>
      <c r="D21" s="42"/>
      <c r="E21" s="43" t="s">
        <v>157</v>
      </c>
      <c r="F21" s="218"/>
      <c r="G21" s="3"/>
      <c r="H21" s="219"/>
      <c r="I21" s="220"/>
      <c r="J21" s="65"/>
      <c r="K21" s="41" t="s">
        <v>159</v>
      </c>
      <c r="L21" s="210"/>
      <c r="M21" s="3"/>
      <c r="N21" s="216"/>
      <c r="O21" s="217"/>
      <c r="P21" s="42"/>
      <c r="Q21" s="43" t="s">
        <v>157</v>
      </c>
      <c r="R21" s="218"/>
      <c r="T21" s="208"/>
      <c r="U21" s="209"/>
      <c r="V21" s="59"/>
      <c r="W21" s="58" t="s">
        <v>159</v>
      </c>
      <c r="X21" s="210"/>
    </row>
    <row r="22" spans="2:24" ht="23.25" customHeight="1">
      <c r="B22" s="216" t="s">
        <v>201</v>
      </c>
      <c r="C22" s="217">
        <f>'výstupy z předešlých projektů'!E17</f>
        <v>5456</v>
      </c>
      <c r="D22" s="42"/>
      <c r="E22" s="43" t="s">
        <v>143</v>
      </c>
      <c r="F22" s="218">
        <f t="shared" ref="F22" si="3">C22+D22+D23</f>
        <v>5456</v>
      </c>
      <c r="G22" s="3"/>
      <c r="H22" s="219" t="s">
        <v>184</v>
      </c>
      <c r="I22" s="220"/>
      <c r="J22" s="65"/>
      <c r="K22" s="41" t="s">
        <v>148</v>
      </c>
      <c r="L22" s="210">
        <f t="shared" ref="L22" si="4">J22+J23</f>
        <v>0</v>
      </c>
      <c r="M22" s="3"/>
      <c r="N22" s="216" t="s">
        <v>201</v>
      </c>
      <c r="O22" s="217">
        <f>F22</f>
        <v>5456</v>
      </c>
      <c r="P22" s="42"/>
      <c r="Q22" s="43" t="s">
        <v>143</v>
      </c>
      <c r="R22" s="218">
        <f t="shared" ref="R22" si="5">O22+P22+P23</f>
        <v>5456</v>
      </c>
      <c r="T22" s="208" t="s">
        <v>184</v>
      </c>
      <c r="U22" s="209"/>
      <c r="V22" s="59"/>
      <c r="W22" s="58" t="s">
        <v>148</v>
      </c>
      <c r="X22" s="210">
        <f>L22+V22+V23</f>
        <v>0</v>
      </c>
    </row>
    <row r="23" spans="2:24" ht="23.25" customHeight="1">
      <c r="B23" s="216"/>
      <c r="C23" s="217"/>
      <c r="D23" s="42"/>
      <c r="E23" s="43" t="s">
        <v>157</v>
      </c>
      <c r="F23" s="218"/>
      <c r="G23" s="3"/>
      <c r="H23" s="219"/>
      <c r="I23" s="220"/>
      <c r="J23" s="65"/>
      <c r="K23" s="41" t="s">
        <v>159</v>
      </c>
      <c r="L23" s="210"/>
      <c r="M23" s="3"/>
      <c r="N23" s="216"/>
      <c r="O23" s="217"/>
      <c r="P23" s="42"/>
      <c r="Q23" s="43" t="s">
        <v>157</v>
      </c>
      <c r="R23" s="218"/>
      <c r="T23" s="208"/>
      <c r="U23" s="209"/>
      <c r="V23" s="59"/>
      <c r="W23" s="58" t="s">
        <v>159</v>
      </c>
      <c r="X23" s="210"/>
    </row>
    <row r="25" spans="2:24">
      <c r="B25" s="211" t="s">
        <v>202</v>
      </c>
      <c r="C25" s="211"/>
      <c r="D25" s="211"/>
      <c r="E25" s="211"/>
      <c r="F25" s="211"/>
      <c r="H25" s="212" t="s">
        <v>203</v>
      </c>
      <c r="I25" s="213"/>
      <c r="J25" s="213"/>
      <c r="K25" s="213"/>
      <c r="L25" s="214"/>
      <c r="N25" s="215" t="s">
        <v>204</v>
      </c>
      <c r="O25" s="215"/>
      <c r="P25" s="215"/>
      <c r="Q25" s="215"/>
      <c r="R25" s="215"/>
    </row>
    <row r="26" spans="2:24" ht="90">
      <c r="B26" s="52" t="s">
        <v>205</v>
      </c>
      <c r="C26" s="53">
        <f>IF(OR(B5="do 10",B5="10-20"),O26,IFERROR(((C29-(C28/C27))/C29)*100,0))</f>
        <v>0</v>
      </c>
      <c r="E26" s="54" t="s">
        <v>206</v>
      </c>
      <c r="F26" s="53">
        <f>IFERROR(((F29-(F28/F27))/F29)*100,0)</f>
        <v>88.461551237335982</v>
      </c>
      <c r="H26" s="207" t="b">
        <f>_xlfn.IFS(B5="do 10",L18+L20+L22&lt;=87300000,B5="10-20",L18+L20+L22&lt;=67900000,B5="20-30",L18+L20+L22&lt;=91120000,B5="30-40",L18+L20+L22&lt;=81885000,B5="nad 40",L18+L20+L22&lt;=98850000,B5="Praha",L18+L20+L22&lt;=104209500,B5="ŘSD",L18+L20+L22&lt;=148720661,B5="SŽ",L18+L20+L22&lt;=146857107)</f>
        <v>1</v>
      </c>
      <c r="I26" s="207"/>
      <c r="J26" s="207"/>
      <c r="K26" s="207"/>
      <c r="L26" s="207"/>
      <c r="N26" s="55" t="s">
        <v>207</v>
      </c>
      <c r="O26" s="53">
        <f>IFERROR(((O29-(O28/O27))/O29)*100,0)</f>
        <v>0</v>
      </c>
      <c r="Q26" s="54" t="s">
        <v>208</v>
      </c>
      <c r="R26" s="53">
        <f>IFERROR(((R29-(R28/R27))/R29)*100,0)</f>
        <v>0</v>
      </c>
    </row>
    <row r="27" spans="2:24">
      <c r="B27" s="39" t="s">
        <v>209</v>
      </c>
      <c r="C27" s="64">
        <f>F18-C18</f>
        <v>49609</v>
      </c>
      <c r="E27" s="30" t="s">
        <v>210</v>
      </c>
      <c r="F27" s="36">
        <f>(F20-C20)+(F22-C22)</f>
        <v>20070</v>
      </c>
      <c r="N27" s="35" t="s">
        <v>211</v>
      </c>
      <c r="O27" s="64">
        <f>R18-O18</f>
        <v>0</v>
      </c>
      <c r="Q27" s="30" t="s">
        <v>212</v>
      </c>
      <c r="R27" s="36">
        <f>(R20-O20)+(R22-O22)</f>
        <v>0</v>
      </c>
    </row>
    <row r="28" spans="2:24">
      <c r="B28" s="39" t="s">
        <v>213</v>
      </c>
      <c r="C28" s="51">
        <f>L18</f>
        <v>0</v>
      </c>
      <c r="E28" s="30" t="s">
        <v>214</v>
      </c>
      <c r="F28" s="38">
        <f>L20+L22</f>
        <v>104209500</v>
      </c>
      <c r="N28" s="35" t="s">
        <v>215</v>
      </c>
      <c r="O28" s="37">
        <f>X18-L18</f>
        <v>0</v>
      </c>
      <c r="Q28" s="30" t="s">
        <v>216</v>
      </c>
      <c r="R28" s="38">
        <f>(X20-L20)+(X22-L22)</f>
        <v>0</v>
      </c>
    </row>
    <row r="29" spans="2:24">
      <c r="B29" s="39" t="s">
        <v>217</v>
      </c>
      <c r="C29" s="36">
        <f>IF(B5="Praha",0,IF(B5="ŘSD",3402,4650))</f>
        <v>0</v>
      </c>
      <c r="E29" s="30" t="s">
        <v>218</v>
      </c>
      <c r="F29" s="36">
        <f>IF(B5="Praha",45000,19400)</f>
        <v>45000</v>
      </c>
      <c r="N29" s="35" t="s">
        <v>217</v>
      </c>
      <c r="O29" s="36">
        <f>IF(B5="Praha",0,IF(B5="ŘSD",3402,4650))</f>
        <v>0</v>
      </c>
      <c r="Q29" s="30" t="s">
        <v>218</v>
      </c>
      <c r="R29" s="37">
        <f>IF(B5="Praha",45000,19400)</f>
        <v>45000</v>
      </c>
    </row>
    <row r="30" spans="2:24" ht="30">
      <c r="B30" s="39" t="s">
        <v>67</v>
      </c>
      <c r="C30" s="36">
        <f>IFERROR((C28/C27),0)</f>
        <v>0</v>
      </c>
      <c r="E30" s="34" t="s">
        <v>70</v>
      </c>
      <c r="F30" s="36">
        <f>IFERROR((F28/F27),0)</f>
        <v>5192.3019431988041</v>
      </c>
      <c r="N30" s="39" t="s">
        <v>91</v>
      </c>
      <c r="O30" s="36">
        <f>IFERROR((O28/O27),0)</f>
        <v>0</v>
      </c>
      <c r="Q30" s="34" t="s">
        <v>70</v>
      </c>
      <c r="R30" s="28">
        <f>IFERROR((R28/R27),0)</f>
        <v>0</v>
      </c>
    </row>
    <row r="31" spans="2:24">
      <c r="B31" s="1"/>
    </row>
    <row r="32" spans="2:24">
      <c r="B32" s="5"/>
      <c r="C32" s="7"/>
      <c r="N32" s="5"/>
      <c r="O32" s="7"/>
    </row>
    <row r="33" spans="2:15">
      <c r="B33" s="5"/>
      <c r="C33" s="8"/>
      <c r="N33" s="5"/>
      <c r="O33" s="8"/>
    </row>
    <row r="34" spans="2:15">
      <c r="B34" s="6"/>
      <c r="C34" s="26"/>
      <c r="N34" s="6"/>
      <c r="O34" s="27"/>
    </row>
    <row r="35" spans="2:15">
      <c r="B35" s="6"/>
      <c r="C35" s="8"/>
      <c r="N35" s="6"/>
      <c r="O35" s="8"/>
    </row>
    <row r="36" spans="2:15">
      <c r="B36" s="5"/>
      <c r="C36" s="4"/>
      <c r="N36" s="5"/>
      <c r="O36" s="4"/>
    </row>
  </sheetData>
  <mergeCells count="79">
    <mergeCell ref="B2:P2"/>
    <mergeCell ref="B7:L7"/>
    <mergeCell ref="N7:X7"/>
    <mergeCell ref="B10:B11"/>
    <mergeCell ref="C10:C11"/>
    <mergeCell ref="F10:F11"/>
    <mergeCell ref="H10:H11"/>
    <mergeCell ref="I10:I11"/>
    <mergeCell ref="L10:L11"/>
    <mergeCell ref="N10:N11"/>
    <mergeCell ref="O10:O11"/>
    <mergeCell ref="R10:R11"/>
    <mergeCell ref="T10:T11"/>
    <mergeCell ref="U10:U11"/>
    <mergeCell ref="X10:X11"/>
    <mergeCell ref="B12:B13"/>
    <mergeCell ref="C12:C13"/>
    <mergeCell ref="F12:F13"/>
    <mergeCell ref="H12:H13"/>
    <mergeCell ref="I12:I13"/>
    <mergeCell ref="X12:X13"/>
    <mergeCell ref="B14:B15"/>
    <mergeCell ref="C14:C15"/>
    <mergeCell ref="F14:F15"/>
    <mergeCell ref="H14:H15"/>
    <mergeCell ref="I14:I15"/>
    <mergeCell ref="L14:L15"/>
    <mergeCell ref="N14:N15"/>
    <mergeCell ref="O14:O15"/>
    <mergeCell ref="R14:R15"/>
    <mergeCell ref="L12:L13"/>
    <mergeCell ref="N12:N13"/>
    <mergeCell ref="O12:O13"/>
    <mergeCell ref="R12:R13"/>
    <mergeCell ref="T12:T13"/>
    <mergeCell ref="U12:U13"/>
    <mergeCell ref="T14:T15"/>
    <mergeCell ref="U14:U15"/>
    <mergeCell ref="X14:X15"/>
    <mergeCell ref="B18:B19"/>
    <mergeCell ref="C18:C19"/>
    <mergeCell ref="F18:F19"/>
    <mergeCell ref="H18:H19"/>
    <mergeCell ref="I18:I19"/>
    <mergeCell ref="L18:L19"/>
    <mergeCell ref="N18:N19"/>
    <mergeCell ref="O18:O19"/>
    <mergeCell ref="R18:R19"/>
    <mergeCell ref="T18:T19"/>
    <mergeCell ref="U18:U19"/>
    <mergeCell ref="X18:X19"/>
    <mergeCell ref="B20:B21"/>
    <mergeCell ref="C20:C21"/>
    <mergeCell ref="F20:F21"/>
    <mergeCell ref="H20:H21"/>
    <mergeCell ref="I20:I21"/>
    <mergeCell ref="X20:X21"/>
    <mergeCell ref="B22:B23"/>
    <mergeCell ref="C22:C23"/>
    <mergeCell ref="F22:F23"/>
    <mergeCell ref="H22:H23"/>
    <mergeCell ref="I22:I23"/>
    <mergeCell ref="L22:L23"/>
    <mergeCell ref="N22:N23"/>
    <mergeCell ref="O22:O23"/>
    <mergeCell ref="R22:R23"/>
    <mergeCell ref="L20:L21"/>
    <mergeCell ref="N20:N21"/>
    <mergeCell ref="O20:O21"/>
    <mergeCell ref="R20:R21"/>
    <mergeCell ref="T20:T21"/>
    <mergeCell ref="U20:U21"/>
    <mergeCell ref="H26:L26"/>
    <mergeCell ref="T22:T23"/>
    <mergeCell ref="U22:U23"/>
    <mergeCell ref="X22:X23"/>
    <mergeCell ref="B25:F25"/>
    <mergeCell ref="H25:L25"/>
    <mergeCell ref="N25:R25"/>
  </mergeCells>
  <conditionalFormatting sqref="C30">
    <cfRule type="cellIs" dxfId="63" priority="2" operator="greaterThan">
      <formula>$C$29</formula>
    </cfRule>
  </conditionalFormatting>
  <conditionalFormatting sqref="D5:F6">
    <cfRule type="containsText" dxfId="62" priority="4" operator="containsText" text="NEPRAVDA">
      <formula>NOT(ISERROR(SEARCH("NEPRAVDA",D5)))</formula>
    </cfRule>
  </conditionalFormatting>
  <conditionalFormatting sqref="F30">
    <cfRule type="cellIs" dxfId="61" priority="1" operator="greaterThan">
      <formula>$F$29</formula>
    </cfRule>
  </conditionalFormatting>
  <conditionalFormatting sqref="H26:L26">
    <cfRule type="containsText" dxfId="60" priority="3" operator="containsText" text="NEPRAVDA">
      <formula>NOT(ISERROR(SEARCH("NEPRAVDA",H26)))</formula>
    </cfRule>
  </conditionalFormatting>
  <pageMargins left="0.7" right="0.7" top="0.78740157499999996" bottom="0.78740157499999996" header="0.3" footer="0.3"/>
  <pageSetup paperSize="9" orientation="portrait" r:id="rId1"/>
  <headerFooter>
    <oddHeader>&amp;R&amp;"Calibri"&amp;10&amp;K000000 PRO VNITŘNÍ POTŘEBU          &amp;1#_x000D_</oddHeader>
  </headerFooter>
  <ignoredErrors>
    <ignoredError sqref="C26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AD64D5-1EB6-43EC-8473-72AA3C75B65E}">
          <x14:formula1>
            <xm:f>zdroj!$B$4:$B$11</xm:f>
          </x14:formula1>
          <xm:sqref>B5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A4B40-186D-4EF3-BCEC-BD3AE8FFAE5A}">
  <dimension ref="B2:X36"/>
  <sheetViews>
    <sheetView zoomScale="69" zoomScaleNormal="69" workbookViewId="0">
      <selection activeCell="U27" sqref="U27"/>
    </sheetView>
  </sheetViews>
  <sheetFormatPr defaultRowHeight="15"/>
  <cols>
    <col min="1" max="1" width="3.85546875" customWidth="1"/>
    <col min="2" max="2" width="20.140625" customWidth="1"/>
    <col min="3" max="3" width="16" customWidth="1"/>
    <col min="4" max="4" width="19.28515625" customWidth="1"/>
    <col min="5" max="5" width="14.5703125" customWidth="1"/>
    <col min="6" max="6" width="18.28515625" customWidth="1"/>
    <col min="7" max="7" width="4.140625" customWidth="1"/>
    <col min="8" max="8" width="13.5703125" customWidth="1"/>
    <col min="9" max="9" width="21" customWidth="1"/>
    <col min="10" max="10" width="20.140625" customWidth="1"/>
    <col min="11" max="11" width="21.140625" customWidth="1"/>
    <col min="12" max="12" width="19" customWidth="1"/>
    <col min="13" max="13" width="4.140625" customWidth="1"/>
    <col min="14" max="14" width="20.7109375" customWidth="1"/>
    <col min="15" max="15" width="15.7109375" customWidth="1"/>
    <col min="16" max="16" width="23.85546875" customWidth="1"/>
    <col min="17" max="17" width="14.7109375" customWidth="1"/>
    <col min="18" max="18" width="19.85546875" customWidth="1"/>
    <col min="19" max="19" width="4.5703125" customWidth="1"/>
    <col min="20" max="20" width="14.140625" customWidth="1"/>
    <col min="21" max="21" width="18.140625" customWidth="1"/>
    <col min="22" max="22" width="19.28515625" customWidth="1"/>
    <col min="23" max="23" width="15.28515625" bestFit="1" customWidth="1"/>
    <col min="24" max="24" width="24.28515625" customWidth="1"/>
  </cols>
  <sheetData>
    <row r="2" spans="2:24" ht="27.75" customHeight="1">
      <c r="B2" s="225" t="s">
        <v>123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</row>
    <row r="4" spans="2:24" ht="76.5" customHeight="1">
      <c r="B4" s="31" t="s">
        <v>21</v>
      </c>
      <c r="D4" s="57" t="s">
        <v>26</v>
      </c>
      <c r="E4" s="1"/>
      <c r="F4" s="57" t="s">
        <v>30</v>
      </c>
      <c r="H4" s="1"/>
      <c r="I4" s="32" t="s">
        <v>251</v>
      </c>
      <c r="J4" s="1"/>
      <c r="K4" s="40" t="s">
        <v>252</v>
      </c>
      <c r="N4" s="40" t="s">
        <v>253</v>
      </c>
      <c r="P4" s="40" t="s">
        <v>254</v>
      </c>
      <c r="R4" s="1"/>
    </row>
    <row r="5" spans="2:24" ht="18.75">
      <c r="B5" s="56" t="s">
        <v>264</v>
      </c>
      <c r="D5" s="30" t="b">
        <f>_xlfn.IFS(B5="do 10",D18+D19&gt;=0,B5="10-20",D18+D19&gt;=0,B5="20-30",D18+D19&gt;=10000,B5="30-40",D18+D19&gt;=10100,B5="nad 40",D18+D19&gt;=15000,B5="Praha",D18+D19&gt;=49000,B5="ŘSD",D18+D19&gt;=10000,B5="SŽ",D18+D19&gt;=1300)</f>
        <v>1</v>
      </c>
      <c r="F5" s="30" t="b">
        <f>_xlfn.IFS(B5="do 10",D20+D21+D22+D23&gt;=1500,B5="10-20",D20+D21+D22+D23&gt;=1000,B5="20-30",D20+D21+D22+D23&gt;=1000,B5="30-40",D20+D21+D22+D23&gt;=500,B5="nad 40",D20+D21+D22+D23&gt;=500,B5="Praha",D20+D21+D22+D23&gt;=19700,B5="ŘSD",D20+D21+D22+D23&gt;=8000,B5="SŽ",D20+D21+D22+D23&gt;=15500)</f>
        <v>1</v>
      </c>
      <c r="I5" s="33">
        <f>IF(C26&gt;0,ROUND(C26,0),0)</f>
        <v>14</v>
      </c>
      <c r="K5" s="33">
        <f>IF(F26&gt;0,ROUND(F26,0),0)</f>
        <v>0</v>
      </c>
      <c r="N5" s="33">
        <f>IF(O26&gt;0,ROUND(O26,0),0)</f>
        <v>14</v>
      </c>
      <c r="P5" s="33">
        <f>IF(R26&gt;0,ROUND(R26,0),0)</f>
        <v>9</v>
      </c>
      <c r="R5" s="25"/>
    </row>
    <row r="6" spans="2:24" ht="18.75">
      <c r="R6" s="25"/>
    </row>
    <row r="7" spans="2:24" ht="31.5" customHeight="1">
      <c r="B7" s="226" t="s">
        <v>129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N7" s="227" t="s">
        <v>130</v>
      </c>
      <c r="O7" s="227"/>
      <c r="P7" s="227"/>
      <c r="Q7" s="227"/>
      <c r="R7" s="227"/>
      <c r="S7" s="227"/>
      <c r="T7" s="227"/>
      <c r="U7" s="227"/>
      <c r="V7" s="227"/>
      <c r="W7" s="227"/>
      <c r="X7" s="227"/>
    </row>
    <row r="8" spans="2:24" ht="11.2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69.75" customHeight="1">
      <c r="B9" s="63" t="s">
        <v>131</v>
      </c>
      <c r="C9" s="62" t="s">
        <v>46</v>
      </c>
      <c r="D9" s="62" t="s">
        <v>132</v>
      </c>
      <c r="E9" s="62" t="s">
        <v>133</v>
      </c>
      <c r="F9" s="62" t="s">
        <v>54</v>
      </c>
      <c r="G9" s="2"/>
      <c r="H9" s="63" t="s">
        <v>134</v>
      </c>
      <c r="I9" s="63" t="s">
        <v>61</v>
      </c>
      <c r="J9" s="63" t="s">
        <v>255</v>
      </c>
      <c r="K9" s="63" t="s">
        <v>136</v>
      </c>
      <c r="L9" s="63" t="s">
        <v>256</v>
      </c>
      <c r="M9" s="2"/>
      <c r="N9" s="63" t="s">
        <v>131</v>
      </c>
      <c r="O9" s="62" t="s">
        <v>137</v>
      </c>
      <c r="P9" s="62" t="s">
        <v>78</v>
      </c>
      <c r="Q9" s="62" t="s">
        <v>133</v>
      </c>
      <c r="R9" s="62" t="s">
        <v>81</v>
      </c>
      <c r="T9" s="60" t="s">
        <v>134</v>
      </c>
      <c r="U9" s="60" t="s">
        <v>87</v>
      </c>
      <c r="V9" s="60" t="s">
        <v>257</v>
      </c>
      <c r="W9" s="60" t="s">
        <v>136</v>
      </c>
      <c r="X9" s="60" t="s">
        <v>258</v>
      </c>
    </row>
    <row r="10" spans="2:24" ht="18" customHeight="1">
      <c r="B10" s="223" t="s">
        <v>140</v>
      </c>
      <c r="C10" s="224" t="s">
        <v>259</v>
      </c>
      <c r="D10" s="63" t="s">
        <v>142</v>
      </c>
      <c r="E10" s="62" t="s">
        <v>143</v>
      </c>
      <c r="F10" s="224" t="s">
        <v>144</v>
      </c>
      <c r="G10" s="3"/>
      <c r="H10" s="224" t="s">
        <v>145</v>
      </c>
      <c r="I10" s="224" t="s">
        <v>146</v>
      </c>
      <c r="J10" s="63" t="s">
        <v>147</v>
      </c>
      <c r="K10" s="63" t="s">
        <v>148</v>
      </c>
      <c r="L10" s="224" t="s">
        <v>149</v>
      </c>
      <c r="M10" s="3"/>
      <c r="N10" s="223" t="s">
        <v>140</v>
      </c>
      <c r="O10" s="224" t="s">
        <v>150</v>
      </c>
      <c r="P10" s="63" t="s">
        <v>151</v>
      </c>
      <c r="Q10" s="62" t="s">
        <v>143</v>
      </c>
      <c r="R10" s="224" t="s">
        <v>152</v>
      </c>
      <c r="T10" s="221" t="s">
        <v>145</v>
      </c>
      <c r="U10" s="222" t="s">
        <v>153</v>
      </c>
      <c r="V10" s="61" t="s">
        <v>154</v>
      </c>
      <c r="W10" s="61" t="s">
        <v>148</v>
      </c>
      <c r="X10" s="222" t="s">
        <v>155</v>
      </c>
    </row>
    <row r="11" spans="2:24" ht="18.75" customHeight="1">
      <c r="B11" s="223"/>
      <c r="C11" s="224"/>
      <c r="D11" s="63" t="s">
        <v>156</v>
      </c>
      <c r="E11" s="62" t="s">
        <v>157</v>
      </c>
      <c r="F11" s="224"/>
      <c r="G11" s="3"/>
      <c r="H11" s="224"/>
      <c r="I11" s="224"/>
      <c r="J11" s="63" t="s">
        <v>158</v>
      </c>
      <c r="K11" s="63" t="s">
        <v>159</v>
      </c>
      <c r="L11" s="224"/>
      <c r="M11" s="3"/>
      <c r="N11" s="223"/>
      <c r="O11" s="224"/>
      <c r="P11" s="63" t="s">
        <v>160</v>
      </c>
      <c r="Q11" s="62" t="s">
        <v>157</v>
      </c>
      <c r="R11" s="224"/>
      <c r="T11" s="221"/>
      <c r="U11" s="222"/>
      <c r="V11" s="61" t="s">
        <v>161</v>
      </c>
      <c r="W11" s="61" t="s">
        <v>159</v>
      </c>
      <c r="X11" s="222"/>
    </row>
    <row r="12" spans="2:24">
      <c r="B12" s="223" t="s">
        <v>162</v>
      </c>
      <c r="C12" s="224" t="s">
        <v>260</v>
      </c>
      <c r="D12" s="63" t="s">
        <v>164</v>
      </c>
      <c r="E12" s="62" t="s">
        <v>143</v>
      </c>
      <c r="F12" s="224" t="s">
        <v>165</v>
      </c>
      <c r="G12" s="3"/>
      <c r="H12" s="224" t="s">
        <v>166</v>
      </c>
      <c r="I12" s="224" t="s">
        <v>167</v>
      </c>
      <c r="J12" s="63" t="s">
        <v>168</v>
      </c>
      <c r="K12" s="63" t="s">
        <v>148</v>
      </c>
      <c r="L12" s="224" t="s">
        <v>169</v>
      </c>
      <c r="M12" s="3"/>
      <c r="N12" s="223" t="s">
        <v>162</v>
      </c>
      <c r="O12" s="224" t="s">
        <v>170</v>
      </c>
      <c r="P12" s="63" t="s">
        <v>171</v>
      </c>
      <c r="Q12" s="62" t="s">
        <v>143</v>
      </c>
      <c r="R12" s="224" t="s">
        <v>172</v>
      </c>
      <c r="T12" s="221" t="s">
        <v>166</v>
      </c>
      <c r="U12" s="222" t="s">
        <v>173</v>
      </c>
      <c r="V12" s="61" t="s">
        <v>174</v>
      </c>
      <c r="W12" s="61" t="s">
        <v>148</v>
      </c>
      <c r="X12" s="222" t="s">
        <v>175</v>
      </c>
    </row>
    <row r="13" spans="2:24" ht="17.25" customHeight="1">
      <c r="B13" s="223"/>
      <c r="C13" s="224"/>
      <c r="D13" s="63" t="s">
        <v>176</v>
      </c>
      <c r="E13" s="62" t="s">
        <v>157</v>
      </c>
      <c r="F13" s="224"/>
      <c r="G13" s="3"/>
      <c r="H13" s="224"/>
      <c r="I13" s="224"/>
      <c r="J13" s="63" t="s">
        <v>177</v>
      </c>
      <c r="K13" s="63" t="s">
        <v>159</v>
      </c>
      <c r="L13" s="224"/>
      <c r="M13" s="3"/>
      <c r="N13" s="223"/>
      <c r="O13" s="224"/>
      <c r="P13" s="63" t="s">
        <v>178</v>
      </c>
      <c r="Q13" s="62" t="s">
        <v>157</v>
      </c>
      <c r="R13" s="224"/>
      <c r="T13" s="221"/>
      <c r="U13" s="222"/>
      <c r="V13" s="61" t="s">
        <v>179</v>
      </c>
      <c r="W13" s="61" t="s">
        <v>159</v>
      </c>
      <c r="X13" s="222"/>
    </row>
    <row r="14" spans="2:24">
      <c r="B14" s="223" t="s">
        <v>180</v>
      </c>
      <c r="C14" s="224" t="s">
        <v>261</v>
      </c>
      <c r="D14" s="63" t="s">
        <v>182</v>
      </c>
      <c r="E14" s="62" t="s">
        <v>143</v>
      </c>
      <c r="F14" s="224" t="s">
        <v>183</v>
      </c>
      <c r="G14" s="3"/>
      <c r="H14" s="224" t="s">
        <v>184</v>
      </c>
      <c r="I14" s="224" t="s">
        <v>185</v>
      </c>
      <c r="J14" s="63" t="s">
        <v>186</v>
      </c>
      <c r="K14" s="63" t="s">
        <v>148</v>
      </c>
      <c r="L14" s="224" t="s">
        <v>187</v>
      </c>
      <c r="M14" s="3"/>
      <c r="N14" s="223" t="s">
        <v>180</v>
      </c>
      <c r="O14" s="224" t="s">
        <v>188</v>
      </c>
      <c r="P14" s="63" t="s">
        <v>189</v>
      </c>
      <c r="Q14" s="62" t="s">
        <v>143</v>
      </c>
      <c r="R14" s="224" t="s">
        <v>190</v>
      </c>
      <c r="T14" s="221" t="s">
        <v>184</v>
      </c>
      <c r="U14" s="222" t="s">
        <v>191</v>
      </c>
      <c r="V14" s="61" t="s">
        <v>192</v>
      </c>
      <c r="W14" s="61" t="s">
        <v>148</v>
      </c>
      <c r="X14" s="222" t="s">
        <v>193</v>
      </c>
    </row>
    <row r="15" spans="2:24" ht="18" customHeight="1">
      <c r="B15" s="223"/>
      <c r="C15" s="224"/>
      <c r="D15" s="63" t="s">
        <v>194</v>
      </c>
      <c r="E15" s="62" t="s">
        <v>157</v>
      </c>
      <c r="F15" s="224"/>
      <c r="G15" s="3"/>
      <c r="H15" s="224"/>
      <c r="I15" s="224"/>
      <c r="J15" s="63" t="s">
        <v>195</v>
      </c>
      <c r="K15" s="63" t="s">
        <v>159</v>
      </c>
      <c r="L15" s="224"/>
      <c r="M15" s="3"/>
      <c r="N15" s="223"/>
      <c r="O15" s="224"/>
      <c r="P15" s="63" t="s">
        <v>196</v>
      </c>
      <c r="Q15" s="62" t="s">
        <v>157</v>
      </c>
      <c r="R15" s="224"/>
      <c r="T15" s="221"/>
      <c r="U15" s="222"/>
      <c r="V15" s="61" t="s">
        <v>197</v>
      </c>
      <c r="W15" s="61" t="s">
        <v>159</v>
      </c>
      <c r="X15" s="222"/>
    </row>
    <row r="16" spans="2:24" ht="15.75" thickBot="1"/>
    <row r="17" spans="2:24" ht="75">
      <c r="B17" s="44" t="s">
        <v>131</v>
      </c>
      <c r="C17" s="45" t="s">
        <v>46</v>
      </c>
      <c r="D17" s="45" t="s">
        <v>50</v>
      </c>
      <c r="E17" s="45" t="s">
        <v>133</v>
      </c>
      <c r="F17" s="46" t="s">
        <v>54</v>
      </c>
      <c r="G17" s="2"/>
      <c r="H17" s="44" t="s">
        <v>134</v>
      </c>
      <c r="I17" s="47" t="s">
        <v>61</v>
      </c>
      <c r="J17" s="47" t="s">
        <v>255</v>
      </c>
      <c r="K17" s="47" t="s">
        <v>136</v>
      </c>
      <c r="L17" s="48" t="s">
        <v>256</v>
      </c>
      <c r="M17" s="2"/>
      <c r="N17" s="44" t="s">
        <v>131</v>
      </c>
      <c r="O17" s="45" t="s">
        <v>137</v>
      </c>
      <c r="P17" s="45" t="s">
        <v>78</v>
      </c>
      <c r="Q17" s="45" t="s">
        <v>133</v>
      </c>
      <c r="R17" s="46" t="s">
        <v>81</v>
      </c>
      <c r="T17" s="49" t="s">
        <v>134</v>
      </c>
      <c r="U17" s="50" t="s">
        <v>87</v>
      </c>
      <c r="V17" s="50" t="s">
        <v>257</v>
      </c>
      <c r="W17" s="50" t="s">
        <v>136</v>
      </c>
      <c r="X17" s="29" t="s">
        <v>258</v>
      </c>
    </row>
    <row r="18" spans="2:24" ht="20.25" customHeight="1">
      <c r="B18" s="216" t="s">
        <v>199</v>
      </c>
      <c r="C18" s="217">
        <f>'výstupy z předešlých projektů'!E13</f>
        <v>44645</v>
      </c>
      <c r="D18" s="42">
        <v>0</v>
      </c>
      <c r="E18" s="43" t="s">
        <v>143</v>
      </c>
      <c r="F18" s="218">
        <f>C18+D18+D19</f>
        <v>44645</v>
      </c>
      <c r="G18" s="3"/>
      <c r="H18" s="219" t="s">
        <v>145</v>
      </c>
      <c r="I18" s="220"/>
      <c r="J18" s="65">
        <v>0</v>
      </c>
      <c r="K18" s="41" t="s">
        <v>148</v>
      </c>
      <c r="L18" s="210">
        <f>J18+J19</f>
        <v>0</v>
      </c>
      <c r="M18" s="3"/>
      <c r="N18" s="216" t="s">
        <v>199</v>
      </c>
      <c r="O18" s="217">
        <f>F18</f>
        <v>44645</v>
      </c>
      <c r="P18" s="42">
        <v>3000</v>
      </c>
      <c r="Q18" s="43" t="s">
        <v>143</v>
      </c>
      <c r="R18" s="218">
        <f>O18+P18+P19</f>
        <v>47645</v>
      </c>
      <c r="T18" s="208" t="s">
        <v>145</v>
      </c>
      <c r="U18" s="209"/>
      <c r="V18" s="59">
        <v>12000000</v>
      </c>
      <c r="W18" s="58" t="s">
        <v>148</v>
      </c>
      <c r="X18" s="210">
        <f>L18+V18+V19</f>
        <v>12000000</v>
      </c>
    </row>
    <row r="19" spans="2:24" ht="24.75" customHeight="1">
      <c r="B19" s="216"/>
      <c r="C19" s="217"/>
      <c r="D19" s="42"/>
      <c r="E19" s="43" t="s">
        <v>157</v>
      </c>
      <c r="F19" s="218"/>
      <c r="G19" s="3"/>
      <c r="H19" s="219"/>
      <c r="I19" s="220"/>
      <c r="J19" s="65"/>
      <c r="K19" s="41" t="s">
        <v>159</v>
      </c>
      <c r="L19" s="210"/>
      <c r="M19" s="3"/>
      <c r="N19" s="216"/>
      <c r="O19" s="217"/>
      <c r="P19" s="42"/>
      <c r="Q19" s="43" t="s">
        <v>157</v>
      </c>
      <c r="R19" s="218"/>
      <c r="T19" s="208"/>
      <c r="U19" s="209"/>
      <c r="V19" s="59"/>
      <c r="W19" s="58" t="s">
        <v>159</v>
      </c>
      <c r="X19" s="210"/>
    </row>
    <row r="20" spans="2:24" ht="28.5" customHeight="1">
      <c r="B20" s="216" t="s">
        <v>200</v>
      </c>
      <c r="C20" s="217">
        <f>'výstupy z předešlých projektů'!E15</f>
        <v>495</v>
      </c>
      <c r="D20" s="42"/>
      <c r="E20" s="43" t="s">
        <v>143</v>
      </c>
      <c r="F20" s="218">
        <f t="shared" ref="F20" si="0">C20+D20+D21</f>
        <v>4995</v>
      </c>
      <c r="G20" s="3"/>
      <c r="H20" s="219" t="s">
        <v>166</v>
      </c>
      <c r="I20" s="220"/>
      <c r="J20" s="65"/>
      <c r="K20" s="41" t="s">
        <v>148</v>
      </c>
      <c r="L20" s="210">
        <f t="shared" ref="L20" si="1">J20+J21</f>
        <v>87300000</v>
      </c>
      <c r="M20" s="3"/>
      <c r="N20" s="216" t="s">
        <v>200</v>
      </c>
      <c r="O20" s="217">
        <f>F20</f>
        <v>4995</v>
      </c>
      <c r="P20" s="42">
        <v>8500</v>
      </c>
      <c r="Q20" s="43" t="s">
        <v>143</v>
      </c>
      <c r="R20" s="218">
        <f t="shared" ref="R20" si="2">O20+P20+P21</f>
        <v>13495</v>
      </c>
      <c r="T20" s="208" t="s">
        <v>166</v>
      </c>
      <c r="U20" s="209"/>
      <c r="V20" s="59">
        <v>150000000</v>
      </c>
      <c r="W20" s="58" t="s">
        <v>148</v>
      </c>
      <c r="X20" s="210">
        <f>L20+V20+V21</f>
        <v>237300000</v>
      </c>
    </row>
    <row r="21" spans="2:24" ht="25.5" customHeight="1">
      <c r="B21" s="216"/>
      <c r="C21" s="217"/>
      <c r="D21" s="42">
        <v>4500</v>
      </c>
      <c r="E21" s="43" t="s">
        <v>157</v>
      </c>
      <c r="F21" s="218"/>
      <c r="G21" s="3"/>
      <c r="H21" s="219"/>
      <c r="I21" s="220"/>
      <c r="J21" s="65">
        <v>87300000</v>
      </c>
      <c r="K21" s="41" t="s">
        <v>159</v>
      </c>
      <c r="L21" s="210"/>
      <c r="M21" s="3"/>
      <c r="N21" s="216"/>
      <c r="O21" s="217"/>
      <c r="P21" s="42"/>
      <c r="Q21" s="43" t="s">
        <v>157</v>
      </c>
      <c r="R21" s="218"/>
      <c r="T21" s="208"/>
      <c r="U21" s="209"/>
      <c r="V21" s="59"/>
      <c r="W21" s="58" t="s">
        <v>159</v>
      </c>
      <c r="X21" s="210"/>
    </row>
    <row r="22" spans="2:24" ht="23.25" customHeight="1">
      <c r="B22" s="216" t="s">
        <v>201</v>
      </c>
      <c r="C22" s="217">
        <f>'výstupy z předešlých projektů'!E17</f>
        <v>5456</v>
      </c>
      <c r="D22" s="42"/>
      <c r="E22" s="43" t="s">
        <v>143</v>
      </c>
      <c r="F22" s="218">
        <f t="shared" ref="F22" si="3">C22+D22+D23</f>
        <v>5456</v>
      </c>
      <c r="G22" s="3"/>
      <c r="H22" s="219" t="s">
        <v>184</v>
      </c>
      <c r="I22" s="220"/>
      <c r="J22" s="65"/>
      <c r="K22" s="41" t="s">
        <v>148</v>
      </c>
      <c r="L22" s="210">
        <f t="shared" ref="L22" si="4">J22+J23</f>
        <v>0</v>
      </c>
      <c r="M22" s="3"/>
      <c r="N22" s="216" t="s">
        <v>201</v>
      </c>
      <c r="O22" s="217">
        <f>F22</f>
        <v>5456</v>
      </c>
      <c r="P22" s="42"/>
      <c r="Q22" s="43" t="s">
        <v>143</v>
      </c>
      <c r="R22" s="218">
        <f t="shared" ref="R22" si="5">O22+P22+P23</f>
        <v>5456</v>
      </c>
      <c r="T22" s="208" t="s">
        <v>184</v>
      </c>
      <c r="U22" s="209"/>
      <c r="V22" s="59"/>
      <c r="W22" s="58" t="s">
        <v>148</v>
      </c>
      <c r="X22" s="210">
        <f>L22+V22+V23</f>
        <v>0</v>
      </c>
    </row>
    <row r="23" spans="2:24" ht="23.25" customHeight="1">
      <c r="B23" s="216"/>
      <c r="C23" s="217"/>
      <c r="D23" s="42"/>
      <c r="E23" s="43" t="s">
        <v>157</v>
      </c>
      <c r="F23" s="218"/>
      <c r="G23" s="3"/>
      <c r="H23" s="219"/>
      <c r="I23" s="220"/>
      <c r="J23" s="65"/>
      <c r="K23" s="41" t="s">
        <v>159</v>
      </c>
      <c r="L23" s="210"/>
      <c r="M23" s="3"/>
      <c r="N23" s="216"/>
      <c r="O23" s="217"/>
      <c r="P23" s="42"/>
      <c r="Q23" s="43" t="s">
        <v>157</v>
      </c>
      <c r="R23" s="218"/>
      <c r="T23" s="208"/>
      <c r="U23" s="209"/>
      <c r="V23" s="59"/>
      <c r="W23" s="58" t="s">
        <v>159</v>
      </c>
      <c r="X23" s="210"/>
    </row>
    <row r="25" spans="2:24">
      <c r="B25" s="211" t="s">
        <v>202</v>
      </c>
      <c r="C25" s="211"/>
      <c r="D25" s="211"/>
      <c r="E25" s="211"/>
      <c r="F25" s="211"/>
      <c r="H25" s="212" t="s">
        <v>203</v>
      </c>
      <c r="I25" s="213"/>
      <c r="J25" s="213"/>
      <c r="K25" s="213"/>
      <c r="L25" s="214"/>
      <c r="N25" s="215" t="s">
        <v>204</v>
      </c>
      <c r="O25" s="215"/>
      <c r="P25" s="215"/>
      <c r="Q25" s="215"/>
      <c r="R25" s="215"/>
    </row>
    <row r="26" spans="2:24" ht="90">
      <c r="B26" s="52" t="s">
        <v>205</v>
      </c>
      <c r="C26" s="53">
        <f>IF(OR(B5="do 10",B5="10-20"),O26,IFERROR(((C29-(C28/C27))/C29)*100,0))</f>
        <v>13.978494623655912</v>
      </c>
      <c r="E26" s="54" t="s">
        <v>206</v>
      </c>
      <c r="F26" s="53">
        <f>IFERROR(((F29-(F28/F27))/F29)*100,0)</f>
        <v>0</v>
      </c>
      <c r="H26" s="207" t="b">
        <f>_xlfn.IFS(B5="do 10",L18+L20+L22&lt;=87300000,B5="10-20",L18+L20+L22&lt;=67900000,B5="20-30",L18+L20+L22&lt;=91120000,B5="30-40",L18+L20+L22&lt;=81885000,B5="nad 40",L18+L20+L22&lt;=98850000,B5="Praha",L18+L20+L22&lt;=104209500,B5="ŘSD",L18+L20+L22&lt;=148720661,B5="SŽ",L18+L20+L22&lt;=146857107)</f>
        <v>1</v>
      </c>
      <c r="I26" s="207"/>
      <c r="J26" s="207"/>
      <c r="K26" s="207"/>
      <c r="L26" s="207"/>
      <c r="N26" s="55" t="s">
        <v>207</v>
      </c>
      <c r="O26" s="53">
        <f>IFERROR(((O29-(O28/O27))/O29)*100,0)</f>
        <v>13.978494623655912</v>
      </c>
      <c r="Q26" s="54" t="s">
        <v>208</v>
      </c>
      <c r="R26" s="53">
        <f>IFERROR(((R29-(R28/R27))/R29)*100,0)</f>
        <v>9.0357792601576676</v>
      </c>
    </row>
    <row r="27" spans="2:24">
      <c r="B27" s="39" t="s">
        <v>209</v>
      </c>
      <c r="C27" s="64">
        <f>F18-C18</f>
        <v>0</v>
      </c>
      <c r="E27" s="30" t="s">
        <v>210</v>
      </c>
      <c r="F27" s="36">
        <f>(F20-C20)+(F22-C22)</f>
        <v>4500</v>
      </c>
      <c r="N27" s="35" t="s">
        <v>211</v>
      </c>
      <c r="O27" s="64">
        <f>R18-O18</f>
        <v>3000</v>
      </c>
      <c r="Q27" s="30" t="s">
        <v>212</v>
      </c>
      <c r="R27" s="36">
        <f>(R20-O20)+(R22-O22)</f>
        <v>8500</v>
      </c>
    </row>
    <row r="28" spans="2:24">
      <c r="B28" s="39" t="s">
        <v>213</v>
      </c>
      <c r="C28" s="51">
        <f>L18</f>
        <v>0</v>
      </c>
      <c r="E28" s="30" t="s">
        <v>214</v>
      </c>
      <c r="F28" s="38">
        <f>L20+L22</f>
        <v>87300000</v>
      </c>
      <c r="N28" s="35" t="s">
        <v>215</v>
      </c>
      <c r="O28" s="37">
        <f>X18-L18</f>
        <v>12000000</v>
      </c>
      <c r="Q28" s="30" t="s">
        <v>216</v>
      </c>
      <c r="R28" s="38">
        <f>(X20-L20)+(X22-L22)</f>
        <v>150000000</v>
      </c>
    </row>
    <row r="29" spans="2:24">
      <c r="B29" s="39" t="s">
        <v>217</v>
      </c>
      <c r="C29" s="36">
        <f>IF(B5="Praha",0,IF(B5="ŘSD",3402,4650))</f>
        <v>4650</v>
      </c>
      <c r="E29" s="30" t="s">
        <v>218</v>
      </c>
      <c r="F29" s="36">
        <f>IF(B5="Praha",45000,19400)</f>
        <v>19400</v>
      </c>
      <c r="N29" s="35" t="s">
        <v>217</v>
      </c>
      <c r="O29" s="36">
        <f>IF(B5="Praha",0,IF(B5="ŘSD",3402,4650))</f>
        <v>4650</v>
      </c>
      <c r="Q29" s="30" t="s">
        <v>218</v>
      </c>
      <c r="R29" s="37">
        <f>IF(B5="Praha",45000,19400)</f>
        <v>19400</v>
      </c>
    </row>
    <row r="30" spans="2:24" ht="30">
      <c r="B30" s="39" t="s">
        <v>67</v>
      </c>
      <c r="C30" s="36">
        <f>IFERROR((C28/C27),0)</f>
        <v>0</v>
      </c>
      <c r="E30" s="34" t="s">
        <v>70</v>
      </c>
      <c r="F30" s="36">
        <f>IFERROR((F28/F27),0)</f>
        <v>19400</v>
      </c>
      <c r="N30" s="39" t="s">
        <v>91</v>
      </c>
      <c r="O30" s="36">
        <f>IFERROR((O28/O27),0)</f>
        <v>4000</v>
      </c>
      <c r="Q30" s="34" t="s">
        <v>70</v>
      </c>
      <c r="R30" s="36">
        <f>IFERROR((R28/R27),0)</f>
        <v>17647.058823529413</v>
      </c>
    </row>
    <row r="31" spans="2:24">
      <c r="B31" s="1"/>
    </row>
    <row r="32" spans="2:24">
      <c r="B32" s="5"/>
      <c r="C32" s="7"/>
      <c r="N32" s="5"/>
      <c r="O32" s="7"/>
    </row>
    <row r="33" spans="2:15">
      <c r="B33" s="5"/>
      <c r="C33" s="8"/>
      <c r="N33" s="5"/>
      <c r="O33" s="8"/>
    </row>
    <row r="34" spans="2:15">
      <c r="B34" s="6"/>
      <c r="C34" s="26"/>
      <c r="N34" s="6"/>
      <c r="O34" s="27"/>
    </row>
    <row r="35" spans="2:15">
      <c r="B35" s="6"/>
      <c r="C35" s="8"/>
      <c r="N35" s="6"/>
      <c r="O35" s="8"/>
    </row>
    <row r="36" spans="2:15">
      <c r="B36" s="5"/>
      <c r="C36" s="4"/>
      <c r="N36" s="5"/>
      <c r="O36" s="4"/>
    </row>
  </sheetData>
  <mergeCells count="79">
    <mergeCell ref="H26:L26"/>
    <mergeCell ref="T22:T23"/>
    <mergeCell ref="U22:U23"/>
    <mergeCell ref="X22:X23"/>
    <mergeCell ref="B25:F25"/>
    <mergeCell ref="H25:L25"/>
    <mergeCell ref="N25:R25"/>
    <mergeCell ref="X20:X21"/>
    <mergeCell ref="B22:B23"/>
    <mergeCell ref="C22:C23"/>
    <mergeCell ref="F22:F23"/>
    <mergeCell ref="H22:H23"/>
    <mergeCell ref="I22:I23"/>
    <mergeCell ref="L22:L23"/>
    <mergeCell ref="N22:N23"/>
    <mergeCell ref="O22:O23"/>
    <mergeCell ref="R22:R23"/>
    <mergeCell ref="L20:L21"/>
    <mergeCell ref="N20:N21"/>
    <mergeCell ref="O20:O21"/>
    <mergeCell ref="R20:R21"/>
    <mergeCell ref="T20:T21"/>
    <mergeCell ref="U20:U21"/>
    <mergeCell ref="B20:B21"/>
    <mergeCell ref="C20:C21"/>
    <mergeCell ref="F20:F21"/>
    <mergeCell ref="H20:H21"/>
    <mergeCell ref="I20:I21"/>
    <mergeCell ref="T14:T15"/>
    <mergeCell ref="U14:U15"/>
    <mergeCell ref="X14:X15"/>
    <mergeCell ref="B18:B19"/>
    <mergeCell ref="C18:C19"/>
    <mergeCell ref="F18:F19"/>
    <mergeCell ref="H18:H19"/>
    <mergeCell ref="I18:I19"/>
    <mergeCell ref="L18:L19"/>
    <mergeCell ref="N18:N19"/>
    <mergeCell ref="O18:O19"/>
    <mergeCell ref="R18:R19"/>
    <mergeCell ref="T18:T19"/>
    <mergeCell ref="U18:U19"/>
    <mergeCell ref="X18:X19"/>
    <mergeCell ref="X12:X13"/>
    <mergeCell ref="B14:B15"/>
    <mergeCell ref="C14:C15"/>
    <mergeCell ref="F14:F15"/>
    <mergeCell ref="H14:H15"/>
    <mergeCell ref="I14:I15"/>
    <mergeCell ref="L14:L15"/>
    <mergeCell ref="N14:N15"/>
    <mergeCell ref="O14:O15"/>
    <mergeCell ref="R14:R15"/>
    <mergeCell ref="L12:L13"/>
    <mergeCell ref="N12:N13"/>
    <mergeCell ref="O12:O13"/>
    <mergeCell ref="R12:R13"/>
    <mergeCell ref="T12:T13"/>
    <mergeCell ref="U12:U13"/>
    <mergeCell ref="B12:B13"/>
    <mergeCell ref="C12:C13"/>
    <mergeCell ref="F12:F13"/>
    <mergeCell ref="H12:H13"/>
    <mergeCell ref="I12:I13"/>
    <mergeCell ref="B2:P2"/>
    <mergeCell ref="B7:L7"/>
    <mergeCell ref="N7:X7"/>
    <mergeCell ref="B10:B11"/>
    <mergeCell ref="C10:C11"/>
    <mergeCell ref="F10:F11"/>
    <mergeCell ref="H10:H11"/>
    <mergeCell ref="I10:I11"/>
    <mergeCell ref="L10:L11"/>
    <mergeCell ref="N10:N11"/>
    <mergeCell ref="O10:O11"/>
    <mergeCell ref="R10:R11"/>
    <mergeCell ref="T10:T11"/>
    <mergeCell ref="U10:U11"/>
    <mergeCell ref="X10:X11"/>
  </mergeCells>
  <conditionalFormatting sqref="C30">
    <cfRule type="cellIs" dxfId="59" priority="2" operator="greaterThan">
      <formula>$C$29</formula>
    </cfRule>
  </conditionalFormatting>
  <conditionalFormatting sqref="D5:F6">
    <cfRule type="containsText" dxfId="58" priority="4" operator="containsText" text="NEPRAVDA">
      <formula>NOT(ISERROR(SEARCH("NEPRAVDA",D5)))</formula>
    </cfRule>
  </conditionalFormatting>
  <conditionalFormatting sqref="F30">
    <cfRule type="cellIs" dxfId="57" priority="1" operator="greaterThan">
      <formula>$F$29</formula>
    </cfRule>
  </conditionalFormatting>
  <conditionalFormatting sqref="H26:L26">
    <cfRule type="containsText" dxfId="56" priority="3" operator="containsText" text="NEPRAVDA">
      <formula>NOT(ISERROR(SEARCH("NEPRAVDA",H26)))</formula>
    </cfRule>
  </conditionalFormatting>
  <pageMargins left="0.7" right="0.7" top="0.78740157499999996" bottom="0.78740157499999996" header="0.3" footer="0.3"/>
  <pageSetup paperSize="9" orientation="portrait" r:id="rId1"/>
  <headerFooter>
    <oddHeader>&amp;R&amp;"Calibri"&amp;10&amp;K000000 PRO VNITŘNÍ POTŘEBU          &amp;1#_x000D_</oddHeader>
  </headerFooter>
  <ignoredErrors>
    <ignoredError sqref="C26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6FEBFA-B0A9-48B0-BF2E-D3D421B06218}">
          <x14:formula1>
            <xm:f>zdroj!$B$4:$B$11</xm:f>
          </x14:formula1>
          <xm:sqref>B5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6027D-D0D5-4E83-8A4D-454B9CC38924}">
  <dimension ref="B2:X36"/>
  <sheetViews>
    <sheetView zoomScale="69" zoomScaleNormal="69" workbookViewId="0">
      <selection activeCell="U27" sqref="U27"/>
    </sheetView>
  </sheetViews>
  <sheetFormatPr defaultRowHeight="15"/>
  <cols>
    <col min="1" max="1" width="3.85546875" customWidth="1"/>
    <col min="2" max="2" width="20.140625" customWidth="1"/>
    <col min="3" max="3" width="16" customWidth="1"/>
    <col min="4" max="4" width="19.28515625" customWidth="1"/>
    <col min="5" max="5" width="14.5703125" customWidth="1"/>
    <col min="6" max="6" width="18.28515625" customWidth="1"/>
    <col min="7" max="7" width="4.140625" customWidth="1"/>
    <col min="8" max="8" width="13.5703125" customWidth="1"/>
    <col min="9" max="9" width="21" customWidth="1"/>
    <col min="10" max="10" width="20.140625" customWidth="1"/>
    <col min="11" max="11" width="21.140625" customWidth="1"/>
    <col min="12" max="12" width="19" customWidth="1"/>
    <col min="13" max="13" width="4.140625" customWidth="1"/>
    <col min="14" max="14" width="20.7109375" customWidth="1"/>
    <col min="15" max="15" width="15.7109375" customWidth="1"/>
    <col min="16" max="16" width="23.85546875" customWidth="1"/>
    <col min="17" max="17" width="14.7109375" customWidth="1"/>
    <col min="18" max="18" width="19.85546875" customWidth="1"/>
    <col min="19" max="19" width="4.5703125" customWidth="1"/>
    <col min="20" max="20" width="14.140625" customWidth="1"/>
    <col min="21" max="21" width="18.140625" customWidth="1"/>
    <col min="22" max="22" width="19.28515625" customWidth="1"/>
    <col min="23" max="23" width="15.28515625" bestFit="1" customWidth="1"/>
    <col min="24" max="24" width="24.28515625" customWidth="1"/>
  </cols>
  <sheetData>
    <row r="2" spans="2:24" ht="27.75" customHeight="1">
      <c r="B2" s="225" t="s">
        <v>123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</row>
    <row r="4" spans="2:24" ht="76.5" customHeight="1">
      <c r="B4" s="31" t="s">
        <v>21</v>
      </c>
      <c r="D4" s="57" t="s">
        <v>26</v>
      </c>
      <c r="E4" s="1"/>
      <c r="F4" s="57" t="s">
        <v>30</v>
      </c>
      <c r="H4" s="1"/>
      <c r="I4" s="32" t="s">
        <v>251</v>
      </c>
      <c r="J4" s="1"/>
      <c r="K4" s="40" t="s">
        <v>252</v>
      </c>
      <c r="N4" s="40" t="s">
        <v>253</v>
      </c>
      <c r="P4" s="40" t="s">
        <v>254</v>
      </c>
      <c r="R4" s="1"/>
    </row>
    <row r="5" spans="2:24" ht="18.75">
      <c r="B5" s="56" t="s">
        <v>265</v>
      </c>
      <c r="D5" s="30" t="b">
        <f>_xlfn.IFS(B5="do 10",D18+D19&gt;=0,B5="10-20",D18+D19&gt;=0,B5="20-30",D18+D19&gt;=10000,B5="30-40",D18+D19&gt;=10100,B5="nad 40",D18+D19&gt;=15000,B5="Praha",D18+D19&gt;=49000,B5="ŘSD",D18+D19&gt;=10000,B5="SŽ",D18+D19&gt;=1300)</f>
        <v>1</v>
      </c>
      <c r="F5" s="30" t="b">
        <f>_xlfn.IFS(B5="do 10",D20+D21+D22+D23&gt;=1500,B5="10-20",D20+D21+D22+D23&gt;=1000,B5="20-30",D20+D21+D22+D23&gt;=1000,B5="30-40",D20+D21+D22+D23&gt;=500,B5="nad 40",D20+D21+D22+D23&gt;=500,B5="Praha",D20+D21+D22+D23&gt;=19700,B5="ŘSD",D20+D21+D22+D23&gt;=8000,B5="SŽ",D20+D21+D22+D23&gt;=15500)</f>
        <v>1</v>
      </c>
      <c r="I5" s="33">
        <f>IF(C26&gt;0,ROUND(C26,0),0)</f>
        <v>0</v>
      </c>
      <c r="K5" s="33">
        <f>IF(F26&gt;0,ROUND(F26,0),0)</f>
        <v>0</v>
      </c>
      <c r="N5" s="33">
        <f>IF(O26&gt;0,ROUND(O26,0),0)</f>
        <v>5</v>
      </c>
      <c r="P5" s="33">
        <f>IF(R26&gt;0,ROUND(R26,0),0)</f>
        <v>31</v>
      </c>
      <c r="R5" s="25"/>
    </row>
    <row r="6" spans="2:24" ht="18.75">
      <c r="R6" s="25"/>
    </row>
    <row r="7" spans="2:24" ht="31.5" customHeight="1">
      <c r="B7" s="226" t="s">
        <v>129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N7" s="227" t="s">
        <v>130</v>
      </c>
      <c r="O7" s="227"/>
      <c r="P7" s="227"/>
      <c r="Q7" s="227"/>
      <c r="R7" s="227"/>
      <c r="S7" s="227"/>
      <c r="T7" s="227"/>
      <c r="U7" s="227"/>
      <c r="V7" s="227"/>
      <c r="W7" s="227"/>
      <c r="X7" s="227"/>
    </row>
    <row r="8" spans="2:24" ht="11.2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69.75" customHeight="1">
      <c r="B9" s="63" t="s">
        <v>131</v>
      </c>
      <c r="C9" s="62" t="s">
        <v>46</v>
      </c>
      <c r="D9" s="62" t="s">
        <v>132</v>
      </c>
      <c r="E9" s="62" t="s">
        <v>133</v>
      </c>
      <c r="F9" s="62" t="s">
        <v>54</v>
      </c>
      <c r="G9" s="2"/>
      <c r="H9" s="63" t="s">
        <v>134</v>
      </c>
      <c r="I9" s="63" t="s">
        <v>61</v>
      </c>
      <c r="J9" s="63" t="s">
        <v>255</v>
      </c>
      <c r="K9" s="63" t="s">
        <v>136</v>
      </c>
      <c r="L9" s="63" t="s">
        <v>256</v>
      </c>
      <c r="M9" s="2"/>
      <c r="N9" s="63" t="s">
        <v>131</v>
      </c>
      <c r="O9" s="62" t="s">
        <v>137</v>
      </c>
      <c r="P9" s="62" t="s">
        <v>78</v>
      </c>
      <c r="Q9" s="62" t="s">
        <v>133</v>
      </c>
      <c r="R9" s="62" t="s">
        <v>81</v>
      </c>
      <c r="T9" s="60" t="s">
        <v>134</v>
      </c>
      <c r="U9" s="60" t="s">
        <v>87</v>
      </c>
      <c r="V9" s="60" t="s">
        <v>257</v>
      </c>
      <c r="W9" s="60" t="s">
        <v>136</v>
      </c>
      <c r="X9" s="60" t="s">
        <v>258</v>
      </c>
    </row>
    <row r="10" spans="2:24" ht="18" customHeight="1">
      <c r="B10" s="223" t="s">
        <v>140</v>
      </c>
      <c r="C10" s="224" t="s">
        <v>259</v>
      </c>
      <c r="D10" s="63" t="s">
        <v>142</v>
      </c>
      <c r="E10" s="62" t="s">
        <v>143</v>
      </c>
      <c r="F10" s="224" t="s">
        <v>144</v>
      </c>
      <c r="G10" s="3"/>
      <c r="H10" s="224" t="s">
        <v>145</v>
      </c>
      <c r="I10" s="224" t="s">
        <v>146</v>
      </c>
      <c r="J10" s="63" t="s">
        <v>147</v>
      </c>
      <c r="K10" s="63" t="s">
        <v>148</v>
      </c>
      <c r="L10" s="224" t="s">
        <v>149</v>
      </c>
      <c r="M10" s="3"/>
      <c r="N10" s="223" t="s">
        <v>140</v>
      </c>
      <c r="O10" s="224" t="s">
        <v>150</v>
      </c>
      <c r="P10" s="63" t="s">
        <v>151</v>
      </c>
      <c r="Q10" s="62" t="s">
        <v>143</v>
      </c>
      <c r="R10" s="224" t="s">
        <v>152</v>
      </c>
      <c r="T10" s="221" t="s">
        <v>145</v>
      </c>
      <c r="U10" s="222" t="s">
        <v>153</v>
      </c>
      <c r="V10" s="61" t="s">
        <v>154</v>
      </c>
      <c r="W10" s="61" t="s">
        <v>148</v>
      </c>
      <c r="X10" s="222" t="s">
        <v>155</v>
      </c>
    </row>
    <row r="11" spans="2:24" ht="18.75" customHeight="1">
      <c r="B11" s="223"/>
      <c r="C11" s="224"/>
      <c r="D11" s="63" t="s">
        <v>156</v>
      </c>
      <c r="E11" s="62" t="s">
        <v>157</v>
      </c>
      <c r="F11" s="224"/>
      <c r="G11" s="3"/>
      <c r="H11" s="224"/>
      <c r="I11" s="224"/>
      <c r="J11" s="63" t="s">
        <v>158</v>
      </c>
      <c r="K11" s="63" t="s">
        <v>159</v>
      </c>
      <c r="L11" s="224"/>
      <c r="M11" s="3"/>
      <c r="N11" s="223"/>
      <c r="O11" s="224"/>
      <c r="P11" s="63" t="s">
        <v>160</v>
      </c>
      <c r="Q11" s="62" t="s">
        <v>157</v>
      </c>
      <c r="R11" s="224"/>
      <c r="T11" s="221"/>
      <c r="U11" s="222"/>
      <c r="V11" s="61" t="s">
        <v>161</v>
      </c>
      <c r="W11" s="61" t="s">
        <v>159</v>
      </c>
      <c r="X11" s="222"/>
    </row>
    <row r="12" spans="2:24">
      <c r="B12" s="223" t="s">
        <v>162</v>
      </c>
      <c r="C12" s="224" t="s">
        <v>260</v>
      </c>
      <c r="D12" s="63" t="s">
        <v>164</v>
      </c>
      <c r="E12" s="62" t="s">
        <v>143</v>
      </c>
      <c r="F12" s="224" t="s">
        <v>165</v>
      </c>
      <c r="G12" s="3"/>
      <c r="H12" s="224" t="s">
        <v>166</v>
      </c>
      <c r="I12" s="224" t="s">
        <v>167</v>
      </c>
      <c r="J12" s="63" t="s">
        <v>168</v>
      </c>
      <c r="K12" s="63" t="s">
        <v>148</v>
      </c>
      <c r="L12" s="224" t="s">
        <v>169</v>
      </c>
      <c r="M12" s="3"/>
      <c r="N12" s="223" t="s">
        <v>162</v>
      </c>
      <c r="O12" s="224" t="s">
        <v>170</v>
      </c>
      <c r="P12" s="63" t="s">
        <v>171</v>
      </c>
      <c r="Q12" s="62" t="s">
        <v>143</v>
      </c>
      <c r="R12" s="224" t="s">
        <v>172</v>
      </c>
      <c r="T12" s="221" t="s">
        <v>166</v>
      </c>
      <c r="U12" s="222" t="s">
        <v>173</v>
      </c>
      <c r="V12" s="61" t="s">
        <v>174</v>
      </c>
      <c r="W12" s="61" t="s">
        <v>148</v>
      </c>
      <c r="X12" s="222" t="s">
        <v>175</v>
      </c>
    </row>
    <row r="13" spans="2:24" ht="17.25" customHeight="1">
      <c r="B13" s="223"/>
      <c r="C13" s="224"/>
      <c r="D13" s="63" t="s">
        <v>176</v>
      </c>
      <c r="E13" s="62" t="s">
        <v>157</v>
      </c>
      <c r="F13" s="224"/>
      <c r="G13" s="3"/>
      <c r="H13" s="224"/>
      <c r="I13" s="224"/>
      <c r="J13" s="63" t="s">
        <v>177</v>
      </c>
      <c r="K13" s="63" t="s">
        <v>159</v>
      </c>
      <c r="L13" s="224"/>
      <c r="M13" s="3"/>
      <c r="N13" s="223"/>
      <c r="O13" s="224"/>
      <c r="P13" s="63" t="s">
        <v>178</v>
      </c>
      <c r="Q13" s="62" t="s">
        <v>157</v>
      </c>
      <c r="R13" s="224"/>
      <c r="T13" s="221"/>
      <c r="U13" s="222"/>
      <c r="V13" s="61" t="s">
        <v>179</v>
      </c>
      <c r="W13" s="61" t="s">
        <v>159</v>
      </c>
      <c r="X13" s="222"/>
    </row>
    <row r="14" spans="2:24">
      <c r="B14" s="223" t="s">
        <v>180</v>
      </c>
      <c r="C14" s="224" t="s">
        <v>261</v>
      </c>
      <c r="D14" s="63" t="s">
        <v>182</v>
      </c>
      <c r="E14" s="62" t="s">
        <v>143</v>
      </c>
      <c r="F14" s="224" t="s">
        <v>183</v>
      </c>
      <c r="G14" s="3"/>
      <c r="H14" s="224" t="s">
        <v>184</v>
      </c>
      <c r="I14" s="224" t="s">
        <v>185</v>
      </c>
      <c r="J14" s="63" t="s">
        <v>186</v>
      </c>
      <c r="K14" s="63" t="s">
        <v>148</v>
      </c>
      <c r="L14" s="224" t="s">
        <v>187</v>
      </c>
      <c r="M14" s="3"/>
      <c r="N14" s="223" t="s">
        <v>180</v>
      </c>
      <c r="O14" s="224" t="s">
        <v>188</v>
      </c>
      <c r="P14" s="63" t="s">
        <v>189</v>
      </c>
      <c r="Q14" s="62" t="s">
        <v>143</v>
      </c>
      <c r="R14" s="224" t="s">
        <v>190</v>
      </c>
      <c r="T14" s="221" t="s">
        <v>184</v>
      </c>
      <c r="U14" s="222" t="s">
        <v>191</v>
      </c>
      <c r="V14" s="61" t="s">
        <v>192</v>
      </c>
      <c r="W14" s="61" t="s">
        <v>148</v>
      </c>
      <c r="X14" s="222" t="s">
        <v>193</v>
      </c>
    </row>
    <row r="15" spans="2:24" ht="18" customHeight="1">
      <c r="B15" s="223"/>
      <c r="C15" s="224"/>
      <c r="D15" s="63" t="s">
        <v>194</v>
      </c>
      <c r="E15" s="62" t="s">
        <v>157</v>
      </c>
      <c r="F15" s="224"/>
      <c r="G15" s="3"/>
      <c r="H15" s="224"/>
      <c r="I15" s="224"/>
      <c r="J15" s="63" t="s">
        <v>195</v>
      </c>
      <c r="K15" s="63" t="s">
        <v>159</v>
      </c>
      <c r="L15" s="224"/>
      <c r="M15" s="3"/>
      <c r="N15" s="223"/>
      <c r="O15" s="224"/>
      <c r="P15" s="63" t="s">
        <v>196</v>
      </c>
      <c r="Q15" s="62" t="s">
        <v>157</v>
      </c>
      <c r="R15" s="224"/>
      <c r="T15" s="221"/>
      <c r="U15" s="222"/>
      <c r="V15" s="61" t="s">
        <v>197</v>
      </c>
      <c r="W15" s="61" t="s">
        <v>159</v>
      </c>
      <c r="X15" s="222"/>
    </row>
    <row r="16" spans="2:24" ht="15.75" thickBot="1"/>
    <row r="17" spans="2:24" ht="75">
      <c r="B17" s="44" t="s">
        <v>131</v>
      </c>
      <c r="C17" s="45" t="s">
        <v>46</v>
      </c>
      <c r="D17" s="45" t="s">
        <v>50</v>
      </c>
      <c r="E17" s="45" t="s">
        <v>133</v>
      </c>
      <c r="F17" s="46" t="s">
        <v>54</v>
      </c>
      <c r="G17" s="2"/>
      <c r="H17" s="44" t="s">
        <v>134</v>
      </c>
      <c r="I17" s="47" t="s">
        <v>61</v>
      </c>
      <c r="J17" s="47" t="s">
        <v>255</v>
      </c>
      <c r="K17" s="47" t="s">
        <v>136</v>
      </c>
      <c r="L17" s="48" t="s">
        <v>256</v>
      </c>
      <c r="M17" s="2"/>
      <c r="N17" s="44" t="s">
        <v>131</v>
      </c>
      <c r="O17" s="45" t="s">
        <v>137</v>
      </c>
      <c r="P17" s="45" t="s">
        <v>78</v>
      </c>
      <c r="Q17" s="45" t="s">
        <v>133</v>
      </c>
      <c r="R17" s="46" t="s">
        <v>81</v>
      </c>
      <c r="T17" s="49" t="s">
        <v>134</v>
      </c>
      <c r="U17" s="50" t="s">
        <v>87</v>
      </c>
      <c r="V17" s="50" t="s">
        <v>257</v>
      </c>
      <c r="W17" s="50" t="s">
        <v>136</v>
      </c>
      <c r="X17" s="29" t="s">
        <v>258</v>
      </c>
    </row>
    <row r="18" spans="2:24" ht="20.25" customHeight="1">
      <c r="B18" s="216" t="s">
        <v>199</v>
      </c>
      <c r="C18" s="217">
        <f>'výstupy z předešlých projektů'!E13</f>
        <v>44645</v>
      </c>
      <c r="D18" s="42">
        <v>10000</v>
      </c>
      <c r="E18" s="43" t="s">
        <v>143</v>
      </c>
      <c r="F18" s="218">
        <f>C18+D18+D19</f>
        <v>54645</v>
      </c>
      <c r="G18" s="3"/>
      <c r="H18" s="219" t="s">
        <v>145</v>
      </c>
      <c r="I18" s="220">
        <v>500000</v>
      </c>
      <c r="J18" s="65">
        <v>46500000</v>
      </c>
      <c r="K18" s="41" t="s">
        <v>148</v>
      </c>
      <c r="L18" s="210">
        <f>J18+J19</f>
        <v>46500000</v>
      </c>
      <c r="M18" s="3"/>
      <c r="N18" s="216" t="s">
        <v>199</v>
      </c>
      <c r="O18" s="217">
        <f>F18</f>
        <v>54645</v>
      </c>
      <c r="P18" s="42">
        <v>10000</v>
      </c>
      <c r="Q18" s="43" t="s">
        <v>143</v>
      </c>
      <c r="R18" s="218">
        <f>O18+P18+P19</f>
        <v>64645</v>
      </c>
      <c r="T18" s="208" t="s">
        <v>145</v>
      </c>
      <c r="U18" s="209"/>
      <c r="V18" s="59">
        <v>44000000</v>
      </c>
      <c r="W18" s="58" t="s">
        <v>148</v>
      </c>
      <c r="X18" s="210">
        <f>L18+V18+V19</f>
        <v>90500000</v>
      </c>
    </row>
    <row r="19" spans="2:24" ht="24.75" customHeight="1">
      <c r="B19" s="216"/>
      <c r="C19" s="217"/>
      <c r="D19" s="42"/>
      <c r="E19" s="43" t="s">
        <v>157</v>
      </c>
      <c r="F19" s="218"/>
      <c r="G19" s="3"/>
      <c r="H19" s="219"/>
      <c r="I19" s="220"/>
      <c r="J19" s="65"/>
      <c r="K19" s="41" t="s">
        <v>159</v>
      </c>
      <c r="L19" s="210"/>
      <c r="M19" s="3"/>
      <c r="N19" s="216"/>
      <c r="O19" s="217"/>
      <c r="P19" s="42"/>
      <c r="Q19" s="43" t="s">
        <v>157</v>
      </c>
      <c r="R19" s="218"/>
      <c r="T19" s="208"/>
      <c r="U19" s="209"/>
      <c r="V19" s="59"/>
      <c r="W19" s="58" t="s">
        <v>159</v>
      </c>
      <c r="X19" s="210"/>
    </row>
    <row r="20" spans="2:24" ht="28.5" customHeight="1">
      <c r="B20" s="216" t="s">
        <v>200</v>
      </c>
      <c r="C20" s="217">
        <f>'výstupy z předešlých projektů'!E15</f>
        <v>495</v>
      </c>
      <c r="D20" s="42">
        <v>2300</v>
      </c>
      <c r="E20" s="43" t="s">
        <v>143</v>
      </c>
      <c r="F20" s="218">
        <f t="shared" ref="F20" si="0">C20+D20+D21</f>
        <v>2795</v>
      </c>
      <c r="G20" s="3"/>
      <c r="H20" s="219" t="s">
        <v>166</v>
      </c>
      <c r="I20" s="220"/>
      <c r="J20" s="65">
        <v>44620000</v>
      </c>
      <c r="K20" s="41" t="s">
        <v>148</v>
      </c>
      <c r="L20" s="210">
        <f t="shared" ref="L20" si="1">J20+J21</f>
        <v>44620000</v>
      </c>
      <c r="M20" s="3"/>
      <c r="N20" s="216" t="s">
        <v>200</v>
      </c>
      <c r="O20" s="217">
        <f>F20</f>
        <v>2795</v>
      </c>
      <c r="P20" s="42">
        <v>3000</v>
      </c>
      <c r="Q20" s="43" t="s">
        <v>143</v>
      </c>
      <c r="R20" s="218">
        <f t="shared" ref="R20" si="2">O20+P20+P21</f>
        <v>5795</v>
      </c>
      <c r="T20" s="208" t="s">
        <v>166</v>
      </c>
      <c r="U20" s="209"/>
      <c r="V20" s="59">
        <v>40000000</v>
      </c>
      <c r="W20" s="58" t="s">
        <v>148</v>
      </c>
      <c r="X20" s="210">
        <f>L20+V20+V21</f>
        <v>84620000</v>
      </c>
    </row>
    <row r="21" spans="2:24" ht="25.5" customHeight="1">
      <c r="B21" s="216"/>
      <c r="C21" s="217"/>
      <c r="D21" s="42"/>
      <c r="E21" s="43" t="s">
        <v>157</v>
      </c>
      <c r="F21" s="218"/>
      <c r="G21" s="3"/>
      <c r="H21" s="219"/>
      <c r="I21" s="220"/>
      <c r="J21" s="65"/>
      <c r="K21" s="41" t="s">
        <v>159</v>
      </c>
      <c r="L21" s="210"/>
      <c r="M21" s="3"/>
      <c r="N21" s="216"/>
      <c r="O21" s="217"/>
      <c r="P21" s="42"/>
      <c r="Q21" s="43" t="s">
        <v>157</v>
      </c>
      <c r="R21" s="218"/>
      <c r="T21" s="208"/>
      <c r="U21" s="209"/>
      <c r="V21" s="59"/>
      <c r="W21" s="58" t="s">
        <v>159</v>
      </c>
      <c r="X21" s="210"/>
    </row>
    <row r="22" spans="2:24" ht="23.25" customHeight="1">
      <c r="B22" s="216" t="s">
        <v>201</v>
      </c>
      <c r="C22" s="217">
        <f>'výstupy z předešlých projektů'!E17</f>
        <v>5456</v>
      </c>
      <c r="D22" s="42"/>
      <c r="E22" s="43" t="s">
        <v>143</v>
      </c>
      <c r="F22" s="218">
        <f t="shared" ref="F22" si="3">C22+D22+D23</f>
        <v>5456</v>
      </c>
      <c r="G22" s="3"/>
      <c r="H22" s="219" t="s">
        <v>184</v>
      </c>
      <c r="I22" s="220"/>
      <c r="J22" s="65"/>
      <c r="K22" s="41" t="s">
        <v>148</v>
      </c>
      <c r="L22" s="210">
        <f t="shared" ref="L22" si="4">J22+J23</f>
        <v>0</v>
      </c>
      <c r="M22" s="3"/>
      <c r="N22" s="216" t="s">
        <v>201</v>
      </c>
      <c r="O22" s="217">
        <f>F22</f>
        <v>5456</v>
      </c>
      <c r="P22" s="42"/>
      <c r="Q22" s="43" t="s">
        <v>143</v>
      </c>
      <c r="R22" s="218">
        <f t="shared" ref="R22" si="5">O22+P22+P23</f>
        <v>5456</v>
      </c>
      <c r="T22" s="208" t="s">
        <v>184</v>
      </c>
      <c r="U22" s="209"/>
      <c r="V22" s="59"/>
      <c r="W22" s="58" t="s">
        <v>148</v>
      </c>
      <c r="X22" s="210">
        <f>L22+V22+V23</f>
        <v>0</v>
      </c>
    </row>
    <row r="23" spans="2:24" ht="23.25" customHeight="1">
      <c r="B23" s="216"/>
      <c r="C23" s="217"/>
      <c r="D23" s="42"/>
      <c r="E23" s="43" t="s">
        <v>157</v>
      </c>
      <c r="F23" s="218"/>
      <c r="G23" s="3"/>
      <c r="H23" s="219"/>
      <c r="I23" s="220"/>
      <c r="J23" s="65"/>
      <c r="K23" s="41" t="s">
        <v>159</v>
      </c>
      <c r="L23" s="210"/>
      <c r="M23" s="3"/>
      <c r="N23" s="216"/>
      <c r="O23" s="217"/>
      <c r="P23" s="42"/>
      <c r="Q23" s="43" t="s">
        <v>157</v>
      </c>
      <c r="R23" s="218"/>
      <c r="T23" s="208"/>
      <c r="U23" s="209"/>
      <c r="V23" s="59"/>
      <c r="W23" s="58" t="s">
        <v>159</v>
      </c>
      <c r="X23" s="210"/>
    </row>
    <row r="25" spans="2:24">
      <c r="B25" s="211" t="s">
        <v>202</v>
      </c>
      <c r="C25" s="211"/>
      <c r="D25" s="211"/>
      <c r="E25" s="211"/>
      <c r="F25" s="211"/>
      <c r="H25" s="212" t="s">
        <v>203</v>
      </c>
      <c r="I25" s="213"/>
      <c r="J25" s="213"/>
      <c r="K25" s="213"/>
      <c r="L25" s="214"/>
      <c r="N25" s="215" t="s">
        <v>204</v>
      </c>
      <c r="O25" s="215"/>
      <c r="P25" s="215"/>
      <c r="Q25" s="215"/>
      <c r="R25" s="215"/>
    </row>
    <row r="26" spans="2:24" ht="90">
      <c r="B26" s="52" t="s">
        <v>205</v>
      </c>
      <c r="C26" s="53">
        <f>IF(OR(B5="do 10",B5="10-20"),O26,IFERROR(((C29-(C28/C27))/C29)*100,0))</f>
        <v>0</v>
      </c>
      <c r="E26" s="54" t="s">
        <v>206</v>
      </c>
      <c r="F26" s="53">
        <f>IFERROR(((F29-(F28/F27))/F29)*100,0)</f>
        <v>0</v>
      </c>
      <c r="H26" s="207" t="b">
        <f>_xlfn.IFS(B5="do 10",L18+L20+L22&lt;=87300000,B5="10-20",L18+L20+L22&lt;=67900000,B5="20-30",L18+L20+L22&lt;=91120000,B5="30-40",L18+L20+L22&lt;=81885000,B5="nad 40",L18+L20+L22&lt;=98850000,B5="Praha",L18+L20+L22&lt;=104209500,B5="ŘSD",L18+L20+L22&lt;=148720661,B5="SŽ",L18+L20+L22&lt;=146857107)</f>
        <v>1</v>
      </c>
      <c r="I26" s="207"/>
      <c r="J26" s="207"/>
      <c r="K26" s="207"/>
      <c r="L26" s="207"/>
      <c r="N26" s="55" t="s">
        <v>207</v>
      </c>
      <c r="O26" s="53">
        <f>IFERROR(((O29-(O28/O27))/O29)*100,0)</f>
        <v>5.376344086021505</v>
      </c>
      <c r="Q26" s="54" t="s">
        <v>208</v>
      </c>
      <c r="R26" s="53">
        <f>IFERROR(((R29-(R28/R27))/R29)*100,0)</f>
        <v>31.271477663230236</v>
      </c>
    </row>
    <row r="27" spans="2:24">
      <c r="B27" s="39" t="s">
        <v>209</v>
      </c>
      <c r="C27" s="64">
        <f>F18-C18</f>
        <v>10000</v>
      </c>
      <c r="E27" s="30" t="s">
        <v>210</v>
      </c>
      <c r="F27" s="36">
        <f>(F20-C20)+(F22-C22)</f>
        <v>2300</v>
      </c>
      <c r="N27" s="35" t="s">
        <v>211</v>
      </c>
      <c r="O27" s="64">
        <f>R18-O18</f>
        <v>10000</v>
      </c>
      <c r="Q27" s="30" t="s">
        <v>212</v>
      </c>
      <c r="R27" s="36">
        <f>(R20-O20)+(R22-O22)</f>
        <v>3000</v>
      </c>
    </row>
    <row r="28" spans="2:24">
      <c r="B28" s="39" t="s">
        <v>213</v>
      </c>
      <c r="C28" s="51">
        <f>L18</f>
        <v>46500000</v>
      </c>
      <c r="E28" s="30" t="s">
        <v>214</v>
      </c>
      <c r="F28" s="38">
        <f>L20+L22</f>
        <v>44620000</v>
      </c>
      <c r="N28" s="35" t="s">
        <v>215</v>
      </c>
      <c r="O28" s="37">
        <f>X18-L18</f>
        <v>44000000</v>
      </c>
      <c r="Q28" s="30" t="s">
        <v>216</v>
      </c>
      <c r="R28" s="38">
        <f>(X20-L20)+(X22-L22)</f>
        <v>40000000</v>
      </c>
    </row>
    <row r="29" spans="2:24">
      <c r="B29" s="39" t="s">
        <v>217</v>
      </c>
      <c r="C29" s="36">
        <f>IF(B5="Praha",0,IF(B5="ŘSD",3402,4650))</f>
        <v>4650</v>
      </c>
      <c r="E29" s="30" t="s">
        <v>218</v>
      </c>
      <c r="F29" s="36">
        <f>IF(B5="Praha",45000,19400)</f>
        <v>19400</v>
      </c>
      <c r="N29" s="35" t="s">
        <v>217</v>
      </c>
      <c r="O29" s="36">
        <f>IF(B5="Praha",0,IF(B5="ŘSD",3402,4650))</f>
        <v>4650</v>
      </c>
      <c r="Q29" s="30" t="s">
        <v>218</v>
      </c>
      <c r="R29" s="37">
        <f>IF(B5="Praha",45000,19400)</f>
        <v>19400</v>
      </c>
    </row>
    <row r="30" spans="2:24" ht="30">
      <c r="B30" s="39" t="s">
        <v>67</v>
      </c>
      <c r="C30" s="36">
        <f>IFERROR((C28/C27),0)</f>
        <v>4650</v>
      </c>
      <c r="E30" s="34" t="s">
        <v>70</v>
      </c>
      <c r="F30" s="36">
        <f>IFERROR((F28/F27),0)</f>
        <v>19400</v>
      </c>
      <c r="N30" s="39" t="s">
        <v>91</v>
      </c>
      <c r="O30" s="36">
        <f>IFERROR((O28/O27),0)</f>
        <v>4400</v>
      </c>
      <c r="Q30" s="34" t="s">
        <v>70</v>
      </c>
      <c r="R30" s="36">
        <f>IFERROR((R28/R27),0)</f>
        <v>13333.333333333334</v>
      </c>
    </row>
    <row r="31" spans="2:24">
      <c r="B31" s="1"/>
    </row>
    <row r="32" spans="2:24">
      <c r="B32" s="5"/>
      <c r="C32" s="7"/>
      <c r="N32" s="5"/>
      <c r="O32" s="7"/>
    </row>
    <row r="33" spans="2:15">
      <c r="B33" s="5"/>
      <c r="C33" s="8"/>
      <c r="N33" s="5"/>
      <c r="O33" s="8"/>
    </row>
    <row r="34" spans="2:15">
      <c r="B34" s="6"/>
      <c r="C34" s="26"/>
      <c r="N34" s="6"/>
      <c r="O34" s="27"/>
    </row>
    <row r="35" spans="2:15">
      <c r="B35" s="6"/>
      <c r="C35" s="8"/>
      <c r="N35" s="6"/>
      <c r="O35" s="8"/>
    </row>
    <row r="36" spans="2:15">
      <c r="B36" s="5"/>
      <c r="C36" s="4"/>
      <c r="N36" s="5"/>
      <c r="O36" s="4"/>
    </row>
  </sheetData>
  <mergeCells count="79">
    <mergeCell ref="H26:L26"/>
    <mergeCell ref="T22:T23"/>
    <mergeCell ref="U22:U23"/>
    <mergeCell ref="X22:X23"/>
    <mergeCell ref="B25:F25"/>
    <mergeCell ref="H25:L25"/>
    <mergeCell ref="N25:R25"/>
    <mergeCell ref="X20:X21"/>
    <mergeCell ref="B22:B23"/>
    <mergeCell ref="C22:C23"/>
    <mergeCell ref="F22:F23"/>
    <mergeCell ref="H22:H23"/>
    <mergeCell ref="I22:I23"/>
    <mergeCell ref="L22:L23"/>
    <mergeCell ref="N22:N23"/>
    <mergeCell ref="O22:O23"/>
    <mergeCell ref="R22:R23"/>
    <mergeCell ref="L20:L21"/>
    <mergeCell ref="N20:N21"/>
    <mergeCell ref="O20:O21"/>
    <mergeCell ref="R20:R21"/>
    <mergeCell ref="T20:T21"/>
    <mergeCell ref="U20:U21"/>
    <mergeCell ref="B20:B21"/>
    <mergeCell ref="C20:C21"/>
    <mergeCell ref="F20:F21"/>
    <mergeCell ref="H20:H21"/>
    <mergeCell ref="I20:I21"/>
    <mergeCell ref="T14:T15"/>
    <mergeCell ref="U14:U15"/>
    <mergeCell ref="X14:X15"/>
    <mergeCell ref="B18:B19"/>
    <mergeCell ref="C18:C19"/>
    <mergeCell ref="F18:F19"/>
    <mergeCell ref="H18:H19"/>
    <mergeCell ref="I18:I19"/>
    <mergeCell ref="L18:L19"/>
    <mergeCell ref="N18:N19"/>
    <mergeCell ref="O18:O19"/>
    <mergeCell ref="R18:R19"/>
    <mergeCell ref="T18:T19"/>
    <mergeCell ref="U18:U19"/>
    <mergeCell ref="X18:X19"/>
    <mergeCell ref="X12:X13"/>
    <mergeCell ref="B14:B15"/>
    <mergeCell ref="C14:C15"/>
    <mergeCell ref="F14:F15"/>
    <mergeCell ref="H14:H15"/>
    <mergeCell ref="I14:I15"/>
    <mergeCell ref="L14:L15"/>
    <mergeCell ref="N14:N15"/>
    <mergeCell ref="O14:O15"/>
    <mergeCell ref="R14:R15"/>
    <mergeCell ref="L12:L13"/>
    <mergeCell ref="N12:N13"/>
    <mergeCell ref="O12:O13"/>
    <mergeCell ref="R12:R13"/>
    <mergeCell ref="T12:T13"/>
    <mergeCell ref="U12:U13"/>
    <mergeCell ref="B12:B13"/>
    <mergeCell ref="C12:C13"/>
    <mergeCell ref="F12:F13"/>
    <mergeCell ref="H12:H13"/>
    <mergeCell ref="I12:I13"/>
    <mergeCell ref="B2:P2"/>
    <mergeCell ref="B7:L7"/>
    <mergeCell ref="N7:X7"/>
    <mergeCell ref="B10:B11"/>
    <mergeCell ref="C10:C11"/>
    <mergeCell ref="F10:F11"/>
    <mergeCell ref="H10:H11"/>
    <mergeCell ref="I10:I11"/>
    <mergeCell ref="L10:L11"/>
    <mergeCell ref="N10:N11"/>
    <mergeCell ref="O10:O11"/>
    <mergeCell ref="R10:R11"/>
    <mergeCell ref="T10:T11"/>
    <mergeCell ref="U10:U11"/>
    <mergeCell ref="X10:X11"/>
  </mergeCells>
  <conditionalFormatting sqref="C30">
    <cfRule type="cellIs" dxfId="55" priority="2" operator="greaterThan">
      <formula>$C$29</formula>
    </cfRule>
  </conditionalFormatting>
  <conditionalFormatting sqref="D5:F6">
    <cfRule type="containsText" dxfId="54" priority="4" operator="containsText" text="NEPRAVDA">
      <formula>NOT(ISERROR(SEARCH("NEPRAVDA",D5)))</formula>
    </cfRule>
  </conditionalFormatting>
  <conditionalFormatting sqref="F30">
    <cfRule type="cellIs" dxfId="53" priority="1" operator="greaterThan">
      <formula>$F$29</formula>
    </cfRule>
  </conditionalFormatting>
  <conditionalFormatting sqref="H26:L26">
    <cfRule type="containsText" dxfId="52" priority="3" operator="containsText" text="NEPRAVDA">
      <formula>NOT(ISERROR(SEARCH("NEPRAVDA",H26)))</formula>
    </cfRule>
  </conditionalFormatting>
  <pageMargins left="0.7" right="0.7" top="0.78740157499999996" bottom="0.78740157499999996" header="0.3" footer="0.3"/>
  <pageSetup paperSize="9" orientation="portrait" r:id="rId1"/>
  <headerFooter>
    <oddHeader>&amp;R&amp;"Calibri"&amp;10&amp;K000000 PRO VNITŘNÍ POTŘEBU          &amp;1#_x000D_</oddHeader>
  </headerFooter>
  <ignoredErrors>
    <ignoredError sqref="C26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8FA917-6A8E-4075-9F0A-BB5B96BC3E7D}">
          <x14:formula1>
            <xm:f>zdroj!$B$4:$B$11</xm:f>
          </x14:formula1>
          <xm:sqref>B5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8AE5E-9CFB-40F0-B48A-D67222E93DEC}">
  <dimension ref="B2:X36"/>
  <sheetViews>
    <sheetView zoomScale="69" zoomScaleNormal="69" workbookViewId="0">
      <selection activeCell="D34" sqref="D34"/>
    </sheetView>
  </sheetViews>
  <sheetFormatPr defaultRowHeight="15"/>
  <cols>
    <col min="1" max="1" width="3.85546875" customWidth="1"/>
    <col min="2" max="2" width="20.140625" customWidth="1"/>
    <col min="3" max="3" width="16" customWidth="1"/>
    <col min="4" max="4" width="19.28515625" customWidth="1"/>
    <col min="5" max="5" width="14.5703125" customWidth="1"/>
    <col min="6" max="6" width="18.28515625" customWidth="1"/>
    <col min="7" max="7" width="4.140625" customWidth="1"/>
    <col min="8" max="8" width="13.5703125" customWidth="1"/>
    <col min="9" max="9" width="21" customWidth="1"/>
    <col min="10" max="10" width="20.140625" customWidth="1"/>
    <col min="11" max="11" width="21.140625" customWidth="1"/>
    <col min="12" max="12" width="19" customWidth="1"/>
    <col min="13" max="13" width="4.140625" customWidth="1"/>
    <col min="14" max="14" width="20.7109375" customWidth="1"/>
    <col min="15" max="15" width="15.7109375" customWidth="1"/>
    <col min="16" max="16" width="23.85546875" customWidth="1"/>
    <col min="17" max="17" width="14.7109375" customWidth="1"/>
    <col min="18" max="18" width="19.85546875" customWidth="1"/>
    <col min="19" max="19" width="4.5703125" customWidth="1"/>
    <col min="20" max="20" width="14.140625" customWidth="1"/>
    <col min="21" max="21" width="18.140625" customWidth="1"/>
    <col min="22" max="22" width="19.28515625" customWidth="1"/>
    <col min="23" max="23" width="15.28515625" bestFit="1" customWidth="1"/>
    <col min="24" max="24" width="24.28515625" customWidth="1"/>
  </cols>
  <sheetData>
    <row r="2" spans="2:24" ht="27.75" customHeight="1">
      <c r="B2" s="225" t="s">
        <v>123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</row>
    <row r="4" spans="2:24" ht="76.5" customHeight="1">
      <c r="B4" s="31" t="s">
        <v>21</v>
      </c>
      <c r="D4" s="57" t="s">
        <v>26</v>
      </c>
      <c r="E4" s="1"/>
      <c r="F4" s="57" t="s">
        <v>30</v>
      </c>
      <c r="H4" s="1"/>
      <c r="I4" s="32" t="s">
        <v>251</v>
      </c>
      <c r="J4" s="1"/>
      <c r="K4" s="40" t="s">
        <v>252</v>
      </c>
      <c r="N4" s="40" t="s">
        <v>253</v>
      </c>
      <c r="P4" s="40" t="s">
        <v>254</v>
      </c>
      <c r="R4" s="1"/>
    </row>
    <row r="5" spans="2:24" ht="18.75">
      <c r="B5" s="56" t="s">
        <v>264</v>
      </c>
      <c r="D5" s="30" t="b">
        <f>_xlfn.IFS(B5="do 10",D18+D19&gt;=0,B5="10-20",D18+D19&gt;=0,B5="20-30",D18+D19&gt;=10000,B5="30-40",D18+D19&gt;=10100,B5="nad 40",D18+D19&gt;=15000,B5="Praha",D18+D19&gt;=49000,B5="ŘSD",D18+D19&gt;=10000,B5="SŽ",D18+D19&gt;=1300)</f>
        <v>1</v>
      </c>
      <c r="F5" s="30" t="b">
        <f>_xlfn.IFS(B5="do 10",D20+D21+D22+D23&gt;=1500,B5="10-20",D20+D21+D22+D23&gt;=1000,B5="20-30",D20+D21+D22+D23&gt;=1000,B5="30-40",D20+D21+D22+D23&gt;=500,B5="nad 40",D20+D21+D22+D23&gt;=500,B5="Praha",D20+D21+D22+D23&gt;=19700,B5="ŘSD",D20+D21+D22+D23&gt;=8000,B5="SŽ",D20+D21+D22+D23&gt;=15500)</f>
        <v>1</v>
      </c>
      <c r="I5" s="33">
        <f>IF(C26&gt;0,ROUND(C26,0),0)</f>
        <v>0</v>
      </c>
      <c r="K5" s="33">
        <f>IF(F26&gt;0,ROUND(F26,0),0)</f>
        <v>0</v>
      </c>
      <c r="N5" s="33">
        <f>IF(O26&gt;0,ROUND(O26,0),0)</f>
        <v>0</v>
      </c>
      <c r="P5" s="33">
        <f>IF(R26&gt;0,ROUND(R26,0),0)</f>
        <v>0</v>
      </c>
      <c r="R5" s="25"/>
    </row>
    <row r="6" spans="2:24" ht="18.75">
      <c r="R6" s="25"/>
    </row>
    <row r="7" spans="2:24" ht="31.5" customHeight="1">
      <c r="B7" s="226" t="s">
        <v>129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N7" s="227" t="s">
        <v>130</v>
      </c>
      <c r="O7" s="227"/>
      <c r="P7" s="227"/>
      <c r="Q7" s="227"/>
      <c r="R7" s="227"/>
      <c r="S7" s="227"/>
      <c r="T7" s="227"/>
      <c r="U7" s="227"/>
      <c r="V7" s="227"/>
      <c r="W7" s="227"/>
      <c r="X7" s="227"/>
    </row>
    <row r="8" spans="2:24" ht="11.2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69.75" customHeight="1">
      <c r="B9" s="63" t="s">
        <v>131</v>
      </c>
      <c r="C9" s="62" t="s">
        <v>46</v>
      </c>
      <c r="D9" s="62" t="s">
        <v>132</v>
      </c>
      <c r="E9" s="62" t="s">
        <v>133</v>
      </c>
      <c r="F9" s="62" t="s">
        <v>54</v>
      </c>
      <c r="G9" s="2"/>
      <c r="H9" s="63" t="s">
        <v>134</v>
      </c>
      <c r="I9" s="63" t="s">
        <v>61</v>
      </c>
      <c r="J9" s="63" t="s">
        <v>255</v>
      </c>
      <c r="K9" s="63" t="s">
        <v>136</v>
      </c>
      <c r="L9" s="63" t="s">
        <v>256</v>
      </c>
      <c r="M9" s="2"/>
      <c r="N9" s="63" t="s">
        <v>131</v>
      </c>
      <c r="O9" s="62" t="s">
        <v>137</v>
      </c>
      <c r="P9" s="62" t="s">
        <v>78</v>
      </c>
      <c r="Q9" s="62" t="s">
        <v>133</v>
      </c>
      <c r="R9" s="62" t="s">
        <v>81</v>
      </c>
      <c r="T9" s="60" t="s">
        <v>134</v>
      </c>
      <c r="U9" s="60" t="s">
        <v>87</v>
      </c>
      <c r="V9" s="60" t="s">
        <v>257</v>
      </c>
      <c r="W9" s="60" t="s">
        <v>136</v>
      </c>
      <c r="X9" s="60" t="s">
        <v>258</v>
      </c>
    </row>
    <row r="10" spans="2:24" ht="18" customHeight="1">
      <c r="B10" s="223" t="s">
        <v>140</v>
      </c>
      <c r="C10" s="224" t="s">
        <v>259</v>
      </c>
      <c r="D10" s="63" t="s">
        <v>142</v>
      </c>
      <c r="E10" s="62" t="s">
        <v>143</v>
      </c>
      <c r="F10" s="224" t="s">
        <v>144</v>
      </c>
      <c r="G10" s="3"/>
      <c r="H10" s="224" t="s">
        <v>145</v>
      </c>
      <c r="I10" s="224" t="s">
        <v>146</v>
      </c>
      <c r="J10" s="63" t="s">
        <v>147</v>
      </c>
      <c r="K10" s="63" t="s">
        <v>148</v>
      </c>
      <c r="L10" s="224" t="s">
        <v>149</v>
      </c>
      <c r="M10" s="3"/>
      <c r="N10" s="223" t="s">
        <v>140</v>
      </c>
      <c r="O10" s="224" t="s">
        <v>150</v>
      </c>
      <c r="P10" s="63" t="s">
        <v>151</v>
      </c>
      <c r="Q10" s="62" t="s">
        <v>143</v>
      </c>
      <c r="R10" s="224" t="s">
        <v>152</v>
      </c>
      <c r="T10" s="221" t="s">
        <v>145</v>
      </c>
      <c r="U10" s="222" t="s">
        <v>153</v>
      </c>
      <c r="V10" s="61" t="s">
        <v>154</v>
      </c>
      <c r="W10" s="61" t="s">
        <v>148</v>
      </c>
      <c r="X10" s="222" t="s">
        <v>155</v>
      </c>
    </row>
    <row r="11" spans="2:24" ht="18.75" customHeight="1">
      <c r="B11" s="223"/>
      <c r="C11" s="224"/>
      <c r="D11" s="63" t="s">
        <v>156</v>
      </c>
      <c r="E11" s="62" t="s">
        <v>157</v>
      </c>
      <c r="F11" s="224"/>
      <c r="G11" s="3"/>
      <c r="H11" s="224"/>
      <c r="I11" s="224"/>
      <c r="J11" s="63" t="s">
        <v>158</v>
      </c>
      <c r="K11" s="63" t="s">
        <v>159</v>
      </c>
      <c r="L11" s="224"/>
      <c r="M11" s="3"/>
      <c r="N11" s="223"/>
      <c r="O11" s="224"/>
      <c r="P11" s="63" t="s">
        <v>160</v>
      </c>
      <c r="Q11" s="62" t="s">
        <v>157</v>
      </c>
      <c r="R11" s="224"/>
      <c r="T11" s="221"/>
      <c r="U11" s="222"/>
      <c r="V11" s="61" t="s">
        <v>161</v>
      </c>
      <c r="W11" s="61" t="s">
        <v>159</v>
      </c>
      <c r="X11" s="222"/>
    </row>
    <row r="12" spans="2:24">
      <c r="B12" s="223" t="s">
        <v>162</v>
      </c>
      <c r="C12" s="224" t="s">
        <v>260</v>
      </c>
      <c r="D12" s="63" t="s">
        <v>164</v>
      </c>
      <c r="E12" s="62" t="s">
        <v>143</v>
      </c>
      <c r="F12" s="224" t="s">
        <v>165</v>
      </c>
      <c r="G12" s="3"/>
      <c r="H12" s="224" t="s">
        <v>166</v>
      </c>
      <c r="I12" s="224" t="s">
        <v>167</v>
      </c>
      <c r="J12" s="63" t="s">
        <v>168</v>
      </c>
      <c r="K12" s="63" t="s">
        <v>148</v>
      </c>
      <c r="L12" s="224" t="s">
        <v>169</v>
      </c>
      <c r="M12" s="3"/>
      <c r="N12" s="223" t="s">
        <v>162</v>
      </c>
      <c r="O12" s="224" t="s">
        <v>170</v>
      </c>
      <c r="P12" s="63" t="s">
        <v>171</v>
      </c>
      <c r="Q12" s="62" t="s">
        <v>143</v>
      </c>
      <c r="R12" s="224" t="s">
        <v>172</v>
      </c>
      <c r="T12" s="221" t="s">
        <v>166</v>
      </c>
      <c r="U12" s="222" t="s">
        <v>173</v>
      </c>
      <c r="V12" s="61" t="s">
        <v>174</v>
      </c>
      <c r="W12" s="61" t="s">
        <v>148</v>
      </c>
      <c r="X12" s="222" t="s">
        <v>175</v>
      </c>
    </row>
    <row r="13" spans="2:24" ht="17.25" customHeight="1">
      <c r="B13" s="223"/>
      <c r="C13" s="224"/>
      <c r="D13" s="63" t="s">
        <v>176</v>
      </c>
      <c r="E13" s="62" t="s">
        <v>157</v>
      </c>
      <c r="F13" s="224"/>
      <c r="G13" s="3"/>
      <c r="H13" s="224"/>
      <c r="I13" s="224"/>
      <c r="J13" s="63" t="s">
        <v>177</v>
      </c>
      <c r="K13" s="63" t="s">
        <v>159</v>
      </c>
      <c r="L13" s="224"/>
      <c r="M13" s="3"/>
      <c r="N13" s="223"/>
      <c r="O13" s="224"/>
      <c r="P13" s="63" t="s">
        <v>178</v>
      </c>
      <c r="Q13" s="62" t="s">
        <v>157</v>
      </c>
      <c r="R13" s="224"/>
      <c r="T13" s="221"/>
      <c r="U13" s="222"/>
      <c r="V13" s="61" t="s">
        <v>179</v>
      </c>
      <c r="W13" s="61" t="s">
        <v>159</v>
      </c>
      <c r="X13" s="222"/>
    </row>
    <row r="14" spans="2:24">
      <c r="B14" s="223" t="s">
        <v>180</v>
      </c>
      <c r="C14" s="224" t="s">
        <v>261</v>
      </c>
      <c r="D14" s="63" t="s">
        <v>182</v>
      </c>
      <c r="E14" s="62" t="s">
        <v>143</v>
      </c>
      <c r="F14" s="224" t="s">
        <v>183</v>
      </c>
      <c r="G14" s="3"/>
      <c r="H14" s="224" t="s">
        <v>184</v>
      </c>
      <c r="I14" s="224" t="s">
        <v>185</v>
      </c>
      <c r="J14" s="63" t="s">
        <v>186</v>
      </c>
      <c r="K14" s="63" t="s">
        <v>148</v>
      </c>
      <c r="L14" s="224" t="s">
        <v>187</v>
      </c>
      <c r="M14" s="3"/>
      <c r="N14" s="223" t="s">
        <v>180</v>
      </c>
      <c r="O14" s="224" t="s">
        <v>188</v>
      </c>
      <c r="P14" s="63" t="s">
        <v>189</v>
      </c>
      <c r="Q14" s="62" t="s">
        <v>143</v>
      </c>
      <c r="R14" s="224" t="s">
        <v>190</v>
      </c>
      <c r="T14" s="221" t="s">
        <v>184</v>
      </c>
      <c r="U14" s="222" t="s">
        <v>191</v>
      </c>
      <c r="V14" s="61" t="s">
        <v>192</v>
      </c>
      <c r="W14" s="61" t="s">
        <v>148</v>
      </c>
      <c r="X14" s="222" t="s">
        <v>193</v>
      </c>
    </row>
    <row r="15" spans="2:24" ht="18" customHeight="1">
      <c r="B15" s="223"/>
      <c r="C15" s="224"/>
      <c r="D15" s="63" t="s">
        <v>194</v>
      </c>
      <c r="E15" s="62" t="s">
        <v>157</v>
      </c>
      <c r="F15" s="224"/>
      <c r="G15" s="3"/>
      <c r="H15" s="224"/>
      <c r="I15" s="224"/>
      <c r="J15" s="63" t="s">
        <v>195</v>
      </c>
      <c r="K15" s="63" t="s">
        <v>159</v>
      </c>
      <c r="L15" s="224"/>
      <c r="M15" s="3"/>
      <c r="N15" s="223"/>
      <c r="O15" s="224"/>
      <c r="P15" s="63" t="s">
        <v>196</v>
      </c>
      <c r="Q15" s="62" t="s">
        <v>157</v>
      </c>
      <c r="R15" s="224"/>
      <c r="T15" s="221"/>
      <c r="U15" s="222"/>
      <c r="V15" s="61" t="s">
        <v>197</v>
      </c>
      <c r="W15" s="61" t="s">
        <v>159</v>
      </c>
      <c r="X15" s="222"/>
    </row>
    <row r="16" spans="2:24" ht="15.75" thickBot="1"/>
    <row r="17" spans="2:24" ht="75">
      <c r="B17" s="44" t="s">
        <v>131</v>
      </c>
      <c r="C17" s="45" t="s">
        <v>46</v>
      </c>
      <c r="D17" s="45" t="s">
        <v>50</v>
      </c>
      <c r="E17" s="45" t="s">
        <v>133</v>
      </c>
      <c r="F17" s="46" t="s">
        <v>54</v>
      </c>
      <c r="G17" s="2"/>
      <c r="H17" s="44" t="s">
        <v>134</v>
      </c>
      <c r="I17" s="47" t="s">
        <v>61</v>
      </c>
      <c r="J17" s="47" t="s">
        <v>255</v>
      </c>
      <c r="K17" s="47" t="s">
        <v>136</v>
      </c>
      <c r="L17" s="48" t="s">
        <v>256</v>
      </c>
      <c r="M17" s="2"/>
      <c r="N17" s="44" t="s">
        <v>131</v>
      </c>
      <c r="O17" s="45" t="s">
        <v>137</v>
      </c>
      <c r="P17" s="45" t="s">
        <v>78</v>
      </c>
      <c r="Q17" s="45" t="s">
        <v>133</v>
      </c>
      <c r="R17" s="46" t="s">
        <v>81</v>
      </c>
      <c r="T17" s="49" t="s">
        <v>134</v>
      </c>
      <c r="U17" s="50" t="s">
        <v>87</v>
      </c>
      <c r="V17" s="50" t="s">
        <v>257</v>
      </c>
      <c r="W17" s="50" t="s">
        <v>136</v>
      </c>
      <c r="X17" s="29" t="s">
        <v>258</v>
      </c>
    </row>
    <row r="18" spans="2:24" ht="20.25" customHeight="1">
      <c r="B18" s="216" t="s">
        <v>199</v>
      </c>
      <c r="C18" s="217">
        <f>'výstupy z předešlých projektů'!E13</f>
        <v>44645</v>
      </c>
      <c r="D18" s="42">
        <v>0</v>
      </c>
      <c r="E18" s="43" t="s">
        <v>143</v>
      </c>
      <c r="F18" s="218">
        <f>C18+D18+D19</f>
        <v>44645</v>
      </c>
      <c r="G18" s="3"/>
      <c r="H18" s="219" t="s">
        <v>145</v>
      </c>
      <c r="I18" s="220"/>
      <c r="J18" s="65">
        <v>0</v>
      </c>
      <c r="K18" s="41" t="s">
        <v>148</v>
      </c>
      <c r="L18" s="210">
        <f>J18+J19</f>
        <v>0</v>
      </c>
      <c r="M18" s="3"/>
      <c r="N18" s="216" t="s">
        <v>199</v>
      </c>
      <c r="O18" s="217">
        <f>F18</f>
        <v>44645</v>
      </c>
      <c r="P18" s="42"/>
      <c r="Q18" s="43" t="s">
        <v>143</v>
      </c>
      <c r="R18" s="218">
        <f>O18+P18+P19</f>
        <v>44645</v>
      </c>
      <c r="T18" s="208" t="s">
        <v>145</v>
      </c>
      <c r="U18" s="209"/>
      <c r="V18" s="59"/>
      <c r="W18" s="58" t="s">
        <v>148</v>
      </c>
      <c r="X18" s="210">
        <f>L18+V18+V19</f>
        <v>0</v>
      </c>
    </row>
    <row r="19" spans="2:24" ht="24.75" customHeight="1">
      <c r="B19" s="216"/>
      <c r="C19" s="217"/>
      <c r="D19" s="42"/>
      <c r="E19" s="43" t="s">
        <v>157</v>
      </c>
      <c r="F19" s="218"/>
      <c r="G19" s="3"/>
      <c r="H19" s="219"/>
      <c r="I19" s="220"/>
      <c r="J19" s="65"/>
      <c r="K19" s="41" t="s">
        <v>159</v>
      </c>
      <c r="L19" s="210"/>
      <c r="M19" s="3"/>
      <c r="N19" s="216"/>
      <c r="O19" s="217"/>
      <c r="P19" s="42"/>
      <c r="Q19" s="43" t="s">
        <v>157</v>
      </c>
      <c r="R19" s="218"/>
      <c r="T19" s="208"/>
      <c r="U19" s="209"/>
      <c r="V19" s="59"/>
      <c r="W19" s="58" t="s">
        <v>159</v>
      </c>
      <c r="X19" s="210"/>
    </row>
    <row r="20" spans="2:24" ht="28.5" customHeight="1">
      <c r="B20" s="216" t="s">
        <v>200</v>
      </c>
      <c r="C20" s="217">
        <f>'výstupy z předešlých projektů'!E15</f>
        <v>495</v>
      </c>
      <c r="D20" s="42"/>
      <c r="E20" s="43" t="s">
        <v>143</v>
      </c>
      <c r="F20" s="218">
        <f t="shared" ref="F20" si="0">C20+D20+D21</f>
        <v>4995</v>
      </c>
      <c r="G20" s="3"/>
      <c r="H20" s="219" t="s">
        <v>166</v>
      </c>
      <c r="I20" s="220"/>
      <c r="J20" s="65"/>
      <c r="K20" s="41" t="s">
        <v>148</v>
      </c>
      <c r="L20" s="210">
        <f t="shared" ref="L20" si="1">J20+J21</f>
        <v>87300000</v>
      </c>
      <c r="M20" s="3"/>
      <c r="N20" s="216" t="s">
        <v>200</v>
      </c>
      <c r="O20" s="217">
        <f>F20</f>
        <v>4995</v>
      </c>
      <c r="P20" s="42"/>
      <c r="Q20" s="43" t="s">
        <v>143</v>
      </c>
      <c r="R20" s="218">
        <f t="shared" ref="R20" si="2">O20+P20+P21</f>
        <v>4995</v>
      </c>
      <c r="T20" s="208" t="s">
        <v>166</v>
      </c>
      <c r="U20" s="209"/>
      <c r="V20" s="59"/>
      <c r="W20" s="58" t="s">
        <v>148</v>
      </c>
      <c r="X20" s="210">
        <f>L20+V20+V21</f>
        <v>87300000</v>
      </c>
    </row>
    <row r="21" spans="2:24" ht="25.5" customHeight="1">
      <c r="B21" s="216"/>
      <c r="C21" s="217"/>
      <c r="D21" s="42">
        <v>4500</v>
      </c>
      <c r="E21" s="43" t="s">
        <v>157</v>
      </c>
      <c r="F21" s="218"/>
      <c r="G21" s="3"/>
      <c r="H21" s="219"/>
      <c r="I21" s="220"/>
      <c r="J21" s="65">
        <v>87300000</v>
      </c>
      <c r="K21" s="41" t="s">
        <v>159</v>
      </c>
      <c r="L21" s="210"/>
      <c r="M21" s="3"/>
      <c r="N21" s="216"/>
      <c r="O21" s="217"/>
      <c r="P21" s="42"/>
      <c r="Q21" s="43" t="s">
        <v>157</v>
      </c>
      <c r="R21" s="218"/>
      <c r="T21" s="208"/>
      <c r="U21" s="209"/>
      <c r="V21" s="59"/>
      <c r="W21" s="58" t="s">
        <v>159</v>
      </c>
      <c r="X21" s="210"/>
    </row>
    <row r="22" spans="2:24" ht="23.25" customHeight="1">
      <c r="B22" s="216" t="s">
        <v>201</v>
      </c>
      <c r="C22" s="217">
        <f>'výstupy z předešlých projektů'!E17</f>
        <v>5456</v>
      </c>
      <c r="D22" s="42"/>
      <c r="E22" s="43" t="s">
        <v>143</v>
      </c>
      <c r="F22" s="218">
        <f t="shared" ref="F22" si="3">C22+D22+D23</f>
        <v>5456</v>
      </c>
      <c r="G22" s="3"/>
      <c r="H22" s="219" t="s">
        <v>184</v>
      </c>
      <c r="I22" s="220"/>
      <c r="J22" s="65"/>
      <c r="K22" s="41" t="s">
        <v>148</v>
      </c>
      <c r="L22" s="210">
        <f t="shared" ref="L22" si="4">J22+J23</f>
        <v>0</v>
      </c>
      <c r="M22" s="3"/>
      <c r="N22" s="216" t="s">
        <v>201</v>
      </c>
      <c r="O22" s="217">
        <f>F22</f>
        <v>5456</v>
      </c>
      <c r="P22" s="42"/>
      <c r="Q22" s="43" t="s">
        <v>143</v>
      </c>
      <c r="R22" s="218">
        <f t="shared" ref="R22" si="5">O22+P22+P23</f>
        <v>5456</v>
      </c>
      <c r="T22" s="208" t="s">
        <v>184</v>
      </c>
      <c r="U22" s="209"/>
      <c r="V22" s="59"/>
      <c r="W22" s="58" t="s">
        <v>148</v>
      </c>
      <c r="X22" s="210">
        <f>L22+V22+V23</f>
        <v>0</v>
      </c>
    </row>
    <row r="23" spans="2:24" ht="23.25" customHeight="1">
      <c r="B23" s="216"/>
      <c r="C23" s="217"/>
      <c r="D23" s="42"/>
      <c r="E23" s="43" t="s">
        <v>157</v>
      </c>
      <c r="F23" s="218"/>
      <c r="G23" s="3"/>
      <c r="H23" s="219"/>
      <c r="I23" s="220"/>
      <c r="J23" s="65"/>
      <c r="K23" s="41" t="s">
        <v>159</v>
      </c>
      <c r="L23" s="210"/>
      <c r="M23" s="3"/>
      <c r="N23" s="216"/>
      <c r="O23" s="217"/>
      <c r="P23" s="42"/>
      <c r="Q23" s="43" t="s">
        <v>157</v>
      </c>
      <c r="R23" s="218"/>
      <c r="T23" s="208"/>
      <c r="U23" s="209"/>
      <c r="V23" s="59"/>
      <c r="W23" s="58" t="s">
        <v>159</v>
      </c>
      <c r="X23" s="210"/>
    </row>
    <row r="25" spans="2:24">
      <c r="B25" s="211" t="s">
        <v>202</v>
      </c>
      <c r="C25" s="211"/>
      <c r="D25" s="211"/>
      <c r="E25" s="211"/>
      <c r="F25" s="211"/>
      <c r="H25" s="212" t="s">
        <v>203</v>
      </c>
      <c r="I25" s="213"/>
      <c r="J25" s="213"/>
      <c r="K25" s="213"/>
      <c r="L25" s="214"/>
      <c r="N25" s="215" t="s">
        <v>204</v>
      </c>
      <c r="O25" s="215"/>
      <c r="P25" s="215"/>
      <c r="Q25" s="215"/>
      <c r="R25" s="215"/>
    </row>
    <row r="26" spans="2:24" ht="90">
      <c r="B26" s="52" t="s">
        <v>205</v>
      </c>
      <c r="C26" s="53">
        <f>IF(OR(B5="do 10",B5="10-20"),O26,IFERROR(((C29-(C28/C27))/C29)*100,0))</f>
        <v>0</v>
      </c>
      <c r="E26" s="54" t="s">
        <v>206</v>
      </c>
      <c r="F26" s="53">
        <f>IFERROR(((F29-(F28/F27))/F29)*100,0)</f>
        <v>0</v>
      </c>
      <c r="H26" s="207" t="b">
        <f>_xlfn.IFS(B5="do 10",L18+L20+L22&lt;=87300000,B5="10-20",L18+L20+L22&lt;=67900000,B5="20-30",L18+L20+L22&lt;=91120000,B5="30-40",L18+L20+L22&lt;=81885000,B5="nad 40",L18+L20+L22&lt;=98850000,B5="Praha",L18+L20+L22&lt;=104209500,B5="ŘSD",L18+L20+L22&lt;=148720661,B5="SŽ",L18+L20+L22&lt;=146857107)</f>
        <v>1</v>
      </c>
      <c r="I26" s="207"/>
      <c r="J26" s="207"/>
      <c r="K26" s="207"/>
      <c r="L26" s="207"/>
      <c r="N26" s="55" t="s">
        <v>207</v>
      </c>
      <c r="O26" s="53">
        <f>IFERROR(((O29-(O28/O27))/O29)*100,0)</f>
        <v>0</v>
      </c>
      <c r="Q26" s="54" t="s">
        <v>208</v>
      </c>
      <c r="R26" s="53">
        <f>IFERROR(((R29-(R28/R27))/R29)*100,0)</f>
        <v>0</v>
      </c>
    </row>
    <row r="27" spans="2:24">
      <c r="B27" s="39" t="s">
        <v>209</v>
      </c>
      <c r="C27" s="64">
        <f>F18-C18</f>
        <v>0</v>
      </c>
      <c r="E27" s="30" t="s">
        <v>210</v>
      </c>
      <c r="F27" s="36">
        <f>(F20-C20)+(F22-C22)</f>
        <v>4500</v>
      </c>
      <c r="N27" s="35" t="s">
        <v>211</v>
      </c>
      <c r="O27" s="64">
        <f>R18-O18</f>
        <v>0</v>
      </c>
      <c r="Q27" s="30" t="s">
        <v>212</v>
      </c>
      <c r="R27" s="36">
        <f>(R20-O20)+(R22-O22)</f>
        <v>0</v>
      </c>
    </row>
    <row r="28" spans="2:24">
      <c r="B28" s="39" t="s">
        <v>213</v>
      </c>
      <c r="C28" s="51">
        <f>L18</f>
        <v>0</v>
      </c>
      <c r="E28" s="30" t="s">
        <v>214</v>
      </c>
      <c r="F28" s="38">
        <f>L20+L22</f>
        <v>87300000</v>
      </c>
      <c r="N28" s="35" t="s">
        <v>215</v>
      </c>
      <c r="O28" s="37">
        <f>X18-L18</f>
        <v>0</v>
      </c>
      <c r="Q28" s="30" t="s">
        <v>216</v>
      </c>
      <c r="R28" s="38">
        <f>(X20-L20)+(X22-L22)</f>
        <v>0</v>
      </c>
    </row>
    <row r="29" spans="2:24">
      <c r="B29" s="39" t="s">
        <v>217</v>
      </c>
      <c r="C29" s="36">
        <f>IF(B5="Praha",0,IF(B5="ŘSD",3402,4650))</f>
        <v>4650</v>
      </c>
      <c r="E29" s="30" t="s">
        <v>218</v>
      </c>
      <c r="F29" s="36">
        <f>IF(B5="Praha",45000,19400)</f>
        <v>19400</v>
      </c>
      <c r="N29" s="35" t="s">
        <v>217</v>
      </c>
      <c r="O29" s="36">
        <f>IF(B5="Praha",0,IF(B5="ŘSD",3402,4650))</f>
        <v>4650</v>
      </c>
      <c r="Q29" s="30" t="s">
        <v>218</v>
      </c>
      <c r="R29" s="37">
        <f>IF(B5="Praha",45000,19400)</f>
        <v>19400</v>
      </c>
    </row>
    <row r="30" spans="2:24" ht="30">
      <c r="B30" s="39" t="s">
        <v>67</v>
      </c>
      <c r="C30" s="36">
        <f>IFERROR((C28/C27),0)</f>
        <v>0</v>
      </c>
      <c r="E30" s="34" t="s">
        <v>70</v>
      </c>
      <c r="F30" s="36">
        <f>IFERROR((F28/F27),0)</f>
        <v>19400</v>
      </c>
      <c r="N30" s="39" t="s">
        <v>91</v>
      </c>
      <c r="O30" s="36">
        <f>IFERROR((O28/O27),0)</f>
        <v>0</v>
      </c>
      <c r="Q30" s="34" t="s">
        <v>70</v>
      </c>
      <c r="R30" s="36">
        <f>IFERROR((R28/R27),0)</f>
        <v>0</v>
      </c>
    </row>
    <row r="31" spans="2:24">
      <c r="B31" s="1"/>
    </row>
    <row r="32" spans="2:24">
      <c r="B32" s="5"/>
      <c r="C32" s="7"/>
      <c r="N32" s="5"/>
      <c r="O32" s="7"/>
    </row>
    <row r="33" spans="2:15">
      <c r="B33" s="5"/>
      <c r="C33" s="8"/>
      <c r="N33" s="5"/>
      <c r="O33" s="8"/>
    </row>
    <row r="34" spans="2:15">
      <c r="B34" s="6"/>
      <c r="C34" s="26"/>
      <c r="N34" s="6"/>
      <c r="O34" s="27"/>
    </row>
    <row r="35" spans="2:15">
      <c r="B35" s="6"/>
      <c r="C35" s="8"/>
      <c r="N35" s="6"/>
      <c r="O35" s="8"/>
    </row>
    <row r="36" spans="2:15">
      <c r="B36" s="5"/>
      <c r="C36" s="4"/>
      <c r="N36" s="5"/>
      <c r="O36" s="4"/>
    </row>
  </sheetData>
  <mergeCells count="79">
    <mergeCell ref="H26:L26"/>
    <mergeCell ref="T22:T23"/>
    <mergeCell ref="U22:U23"/>
    <mergeCell ref="X22:X23"/>
    <mergeCell ref="B25:F25"/>
    <mergeCell ref="H25:L25"/>
    <mergeCell ref="N25:R25"/>
    <mergeCell ref="X20:X21"/>
    <mergeCell ref="B22:B23"/>
    <mergeCell ref="C22:C23"/>
    <mergeCell ref="F22:F23"/>
    <mergeCell ref="H22:H23"/>
    <mergeCell ref="I22:I23"/>
    <mergeCell ref="L22:L23"/>
    <mergeCell ref="N22:N23"/>
    <mergeCell ref="O22:O23"/>
    <mergeCell ref="R22:R23"/>
    <mergeCell ref="L20:L21"/>
    <mergeCell ref="N20:N21"/>
    <mergeCell ref="O20:O21"/>
    <mergeCell ref="R20:R21"/>
    <mergeCell ref="T20:T21"/>
    <mergeCell ref="U20:U21"/>
    <mergeCell ref="B20:B21"/>
    <mergeCell ref="C20:C21"/>
    <mergeCell ref="F20:F21"/>
    <mergeCell ref="H20:H21"/>
    <mergeCell ref="I20:I21"/>
    <mergeCell ref="T14:T15"/>
    <mergeCell ref="U14:U15"/>
    <mergeCell ref="X14:X15"/>
    <mergeCell ref="B18:B19"/>
    <mergeCell ref="C18:C19"/>
    <mergeCell ref="F18:F19"/>
    <mergeCell ref="H18:H19"/>
    <mergeCell ref="I18:I19"/>
    <mergeCell ref="L18:L19"/>
    <mergeCell ref="N18:N19"/>
    <mergeCell ref="O18:O19"/>
    <mergeCell ref="R18:R19"/>
    <mergeCell ref="T18:T19"/>
    <mergeCell ref="U18:U19"/>
    <mergeCell ref="X18:X19"/>
    <mergeCell ref="X12:X13"/>
    <mergeCell ref="B14:B15"/>
    <mergeCell ref="C14:C15"/>
    <mergeCell ref="F14:F15"/>
    <mergeCell ref="H14:H15"/>
    <mergeCell ref="I14:I15"/>
    <mergeCell ref="L14:L15"/>
    <mergeCell ref="N14:N15"/>
    <mergeCell ref="O14:O15"/>
    <mergeCell ref="R14:R15"/>
    <mergeCell ref="L12:L13"/>
    <mergeCell ref="N12:N13"/>
    <mergeCell ref="O12:O13"/>
    <mergeCell ref="R12:R13"/>
    <mergeCell ref="T12:T13"/>
    <mergeCell ref="U12:U13"/>
    <mergeCell ref="B12:B13"/>
    <mergeCell ref="C12:C13"/>
    <mergeCell ref="F12:F13"/>
    <mergeCell ref="H12:H13"/>
    <mergeCell ref="I12:I13"/>
    <mergeCell ref="B2:P2"/>
    <mergeCell ref="B7:L7"/>
    <mergeCell ref="N7:X7"/>
    <mergeCell ref="B10:B11"/>
    <mergeCell ref="C10:C11"/>
    <mergeCell ref="F10:F11"/>
    <mergeCell ref="H10:H11"/>
    <mergeCell ref="I10:I11"/>
    <mergeCell ref="L10:L11"/>
    <mergeCell ref="N10:N11"/>
    <mergeCell ref="O10:O11"/>
    <mergeCell ref="R10:R11"/>
    <mergeCell ref="T10:T11"/>
    <mergeCell ref="U10:U11"/>
    <mergeCell ref="X10:X11"/>
  </mergeCells>
  <conditionalFormatting sqref="C30">
    <cfRule type="cellIs" dxfId="51" priority="2" operator="greaterThan">
      <formula>$C$29</formula>
    </cfRule>
  </conditionalFormatting>
  <conditionalFormatting sqref="D5:F6">
    <cfRule type="containsText" dxfId="50" priority="4" operator="containsText" text="NEPRAVDA">
      <formula>NOT(ISERROR(SEARCH("NEPRAVDA",D5)))</formula>
    </cfRule>
  </conditionalFormatting>
  <conditionalFormatting sqref="F30">
    <cfRule type="cellIs" dxfId="49" priority="1" operator="greaterThan">
      <formula>$F$29</formula>
    </cfRule>
  </conditionalFormatting>
  <conditionalFormatting sqref="H26:L26">
    <cfRule type="containsText" dxfId="48" priority="3" operator="containsText" text="NEPRAVDA">
      <formula>NOT(ISERROR(SEARCH("NEPRAVDA",H26)))</formula>
    </cfRule>
  </conditionalFormatting>
  <pageMargins left="0.7" right="0.7" top="0.78740157499999996" bottom="0.78740157499999996" header="0.3" footer="0.3"/>
  <pageSetup paperSize="9" orientation="portrait" r:id="rId1"/>
  <headerFooter>
    <oddHeader>&amp;R&amp;"Calibri"&amp;10&amp;K000000 PRO VNITŘNÍ POTŘEBU          &amp;1#_x000D_</oddHeader>
  </headerFooter>
  <ignoredErrors>
    <ignoredError sqref="C26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23248D-AF33-451A-B06B-31ABEF9E38CB}">
          <x14:formula1>
            <xm:f>zdroj!$B$4:$B$11</xm:f>
          </x14:formula1>
          <xm:sqref>B5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9602A-22D0-4FFB-8714-E0962B47D670}">
  <dimension ref="B2:X36"/>
  <sheetViews>
    <sheetView zoomScale="69" zoomScaleNormal="69" workbookViewId="0">
      <selection activeCell="D34" sqref="D34"/>
    </sheetView>
  </sheetViews>
  <sheetFormatPr defaultRowHeight="15"/>
  <cols>
    <col min="1" max="1" width="3.85546875" customWidth="1"/>
    <col min="2" max="2" width="20.140625" customWidth="1"/>
    <col min="3" max="3" width="16" customWidth="1"/>
    <col min="4" max="4" width="19.28515625" customWidth="1"/>
    <col min="5" max="5" width="14.5703125" customWidth="1"/>
    <col min="6" max="6" width="18.28515625" customWidth="1"/>
    <col min="7" max="7" width="4.140625" customWidth="1"/>
    <col min="8" max="8" width="13.5703125" customWidth="1"/>
    <col min="9" max="9" width="21" customWidth="1"/>
    <col min="10" max="10" width="20.140625" customWidth="1"/>
    <col min="11" max="11" width="21.140625" customWidth="1"/>
    <col min="12" max="12" width="19" customWidth="1"/>
    <col min="13" max="13" width="4.140625" customWidth="1"/>
    <col min="14" max="14" width="20.7109375" customWidth="1"/>
    <col min="15" max="15" width="15.7109375" customWidth="1"/>
    <col min="16" max="16" width="23.85546875" customWidth="1"/>
    <col min="17" max="17" width="14.7109375" customWidth="1"/>
    <col min="18" max="18" width="19.85546875" customWidth="1"/>
    <col min="19" max="19" width="4.5703125" customWidth="1"/>
    <col min="20" max="20" width="14.140625" customWidth="1"/>
    <col min="21" max="21" width="18.140625" customWidth="1"/>
    <col min="22" max="22" width="19.28515625" customWidth="1"/>
    <col min="23" max="23" width="15.28515625" bestFit="1" customWidth="1"/>
    <col min="24" max="24" width="24.28515625" customWidth="1"/>
  </cols>
  <sheetData>
    <row r="2" spans="2:24" ht="27.75" customHeight="1">
      <c r="B2" s="225" t="s">
        <v>123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</row>
    <row r="4" spans="2:24" ht="76.5" customHeight="1">
      <c r="B4" s="31" t="s">
        <v>21</v>
      </c>
      <c r="D4" s="57" t="s">
        <v>26</v>
      </c>
      <c r="E4" s="1"/>
      <c r="F4" s="57" t="s">
        <v>30</v>
      </c>
      <c r="H4" s="1"/>
      <c r="I4" s="32" t="s">
        <v>251</v>
      </c>
      <c r="J4" s="1"/>
      <c r="K4" s="40" t="s">
        <v>252</v>
      </c>
      <c r="N4" s="40" t="s">
        <v>253</v>
      </c>
      <c r="P4" s="40" t="s">
        <v>254</v>
      </c>
      <c r="R4" s="1"/>
    </row>
    <row r="5" spans="2:24" ht="18.75">
      <c r="B5" s="56" t="s">
        <v>128</v>
      </c>
      <c r="D5" s="30" t="b">
        <f>_xlfn.IFS(B5="do 10",D18+D19&gt;=0,B5="10-20",D18+D19&gt;=0,B5="20-30",D18+D19&gt;=10000,B5="30-40",D18+D19&gt;=10100,B5="nad 40",D18+D19&gt;=15000,B5="Praha",D18+D19&gt;=49000,B5="ŘSD",D18+D19&gt;=10000,B5="SŽ",D18+D19&gt;=1300)</f>
        <v>1</v>
      </c>
      <c r="F5" s="30" t="b">
        <f>_xlfn.IFS(B5="do 10",D20+D21+D22+D23&gt;=1500,B5="10-20",D20+D21+D22+D23&gt;=1000,B5="20-30",D20+D21+D22+D23&gt;=1000,B5="30-40",D20+D21+D22+D23&gt;=500,B5="nad 40",D20+D21+D22+D23&gt;=500,B5="Praha",D20+D21+D22+D23&gt;=19700,B5="ŘSD",D20+D21+D22+D23&gt;=8000,B5="SŽ",D20+D21+D22+D23&gt;=15500)</f>
        <v>1</v>
      </c>
      <c r="I5" s="33">
        <f>IF(C26&gt;0,ROUND(C26,0),0)</f>
        <v>0</v>
      </c>
      <c r="K5" s="33">
        <f>IF(F26&gt;0,ROUND(F26,0),0)</f>
        <v>0</v>
      </c>
      <c r="N5" s="33">
        <f>IF(O26&gt;0,ROUND(O26,0),0)</f>
        <v>0</v>
      </c>
      <c r="P5" s="33">
        <f>IF(R26&gt;0,ROUND(R26,0),0)</f>
        <v>0</v>
      </c>
      <c r="R5" s="25"/>
    </row>
    <row r="6" spans="2:24" ht="18.75">
      <c r="R6" s="25"/>
    </row>
    <row r="7" spans="2:24" ht="31.5" customHeight="1">
      <c r="B7" s="226" t="s">
        <v>129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N7" s="227" t="s">
        <v>130</v>
      </c>
      <c r="O7" s="227"/>
      <c r="P7" s="227"/>
      <c r="Q7" s="227"/>
      <c r="R7" s="227"/>
      <c r="S7" s="227"/>
      <c r="T7" s="227"/>
      <c r="U7" s="227"/>
      <c r="V7" s="227"/>
      <c r="W7" s="227"/>
      <c r="X7" s="227"/>
    </row>
    <row r="8" spans="2:24" ht="11.2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69.75" customHeight="1">
      <c r="B9" s="63" t="s">
        <v>131</v>
      </c>
      <c r="C9" s="62" t="s">
        <v>46</v>
      </c>
      <c r="D9" s="62" t="s">
        <v>132</v>
      </c>
      <c r="E9" s="62" t="s">
        <v>133</v>
      </c>
      <c r="F9" s="62" t="s">
        <v>54</v>
      </c>
      <c r="G9" s="2"/>
      <c r="H9" s="63" t="s">
        <v>134</v>
      </c>
      <c r="I9" s="63" t="s">
        <v>61</v>
      </c>
      <c r="J9" s="63" t="s">
        <v>255</v>
      </c>
      <c r="K9" s="63" t="s">
        <v>136</v>
      </c>
      <c r="L9" s="63" t="s">
        <v>256</v>
      </c>
      <c r="M9" s="2"/>
      <c r="N9" s="63" t="s">
        <v>131</v>
      </c>
      <c r="O9" s="62" t="s">
        <v>137</v>
      </c>
      <c r="P9" s="62" t="s">
        <v>78</v>
      </c>
      <c r="Q9" s="62" t="s">
        <v>133</v>
      </c>
      <c r="R9" s="62" t="s">
        <v>81</v>
      </c>
      <c r="T9" s="60" t="s">
        <v>134</v>
      </c>
      <c r="U9" s="60" t="s">
        <v>87</v>
      </c>
      <c r="V9" s="60" t="s">
        <v>257</v>
      </c>
      <c r="W9" s="60" t="s">
        <v>136</v>
      </c>
      <c r="X9" s="60" t="s">
        <v>258</v>
      </c>
    </row>
    <row r="10" spans="2:24" ht="18" customHeight="1">
      <c r="B10" s="223" t="s">
        <v>140</v>
      </c>
      <c r="C10" s="224" t="s">
        <v>259</v>
      </c>
      <c r="D10" s="63" t="s">
        <v>142</v>
      </c>
      <c r="E10" s="62" t="s">
        <v>143</v>
      </c>
      <c r="F10" s="224" t="s">
        <v>144</v>
      </c>
      <c r="G10" s="3"/>
      <c r="H10" s="224" t="s">
        <v>145</v>
      </c>
      <c r="I10" s="224" t="s">
        <v>146</v>
      </c>
      <c r="J10" s="63" t="s">
        <v>147</v>
      </c>
      <c r="K10" s="63" t="s">
        <v>148</v>
      </c>
      <c r="L10" s="224" t="s">
        <v>149</v>
      </c>
      <c r="M10" s="3"/>
      <c r="N10" s="223" t="s">
        <v>140</v>
      </c>
      <c r="O10" s="224" t="s">
        <v>150</v>
      </c>
      <c r="P10" s="63" t="s">
        <v>151</v>
      </c>
      <c r="Q10" s="62" t="s">
        <v>143</v>
      </c>
      <c r="R10" s="224" t="s">
        <v>152</v>
      </c>
      <c r="T10" s="221" t="s">
        <v>145</v>
      </c>
      <c r="U10" s="222" t="s">
        <v>153</v>
      </c>
      <c r="V10" s="61" t="s">
        <v>154</v>
      </c>
      <c r="W10" s="61" t="s">
        <v>148</v>
      </c>
      <c r="X10" s="222" t="s">
        <v>155</v>
      </c>
    </row>
    <row r="11" spans="2:24" ht="18.75" customHeight="1">
      <c r="B11" s="223"/>
      <c r="C11" s="224"/>
      <c r="D11" s="63" t="s">
        <v>156</v>
      </c>
      <c r="E11" s="62" t="s">
        <v>157</v>
      </c>
      <c r="F11" s="224"/>
      <c r="G11" s="3"/>
      <c r="H11" s="224"/>
      <c r="I11" s="224"/>
      <c r="J11" s="63" t="s">
        <v>158</v>
      </c>
      <c r="K11" s="63" t="s">
        <v>159</v>
      </c>
      <c r="L11" s="224"/>
      <c r="M11" s="3"/>
      <c r="N11" s="223"/>
      <c r="O11" s="224"/>
      <c r="P11" s="63" t="s">
        <v>160</v>
      </c>
      <c r="Q11" s="62" t="s">
        <v>157</v>
      </c>
      <c r="R11" s="224"/>
      <c r="T11" s="221"/>
      <c r="U11" s="222"/>
      <c r="V11" s="61" t="s">
        <v>161</v>
      </c>
      <c r="W11" s="61" t="s">
        <v>159</v>
      </c>
      <c r="X11" s="222"/>
    </row>
    <row r="12" spans="2:24">
      <c r="B12" s="223" t="s">
        <v>162</v>
      </c>
      <c r="C12" s="224" t="s">
        <v>260</v>
      </c>
      <c r="D12" s="63" t="s">
        <v>164</v>
      </c>
      <c r="E12" s="62" t="s">
        <v>143</v>
      </c>
      <c r="F12" s="224" t="s">
        <v>165</v>
      </c>
      <c r="G12" s="3"/>
      <c r="H12" s="224" t="s">
        <v>166</v>
      </c>
      <c r="I12" s="224" t="s">
        <v>167</v>
      </c>
      <c r="J12" s="63" t="s">
        <v>168</v>
      </c>
      <c r="K12" s="63" t="s">
        <v>148</v>
      </c>
      <c r="L12" s="224" t="s">
        <v>169</v>
      </c>
      <c r="M12" s="3"/>
      <c r="N12" s="223" t="s">
        <v>162</v>
      </c>
      <c r="O12" s="224" t="s">
        <v>170</v>
      </c>
      <c r="P12" s="63" t="s">
        <v>171</v>
      </c>
      <c r="Q12" s="62" t="s">
        <v>143</v>
      </c>
      <c r="R12" s="224" t="s">
        <v>172</v>
      </c>
      <c r="T12" s="221" t="s">
        <v>166</v>
      </c>
      <c r="U12" s="222" t="s">
        <v>173</v>
      </c>
      <c r="V12" s="61" t="s">
        <v>174</v>
      </c>
      <c r="W12" s="61" t="s">
        <v>148</v>
      </c>
      <c r="X12" s="222" t="s">
        <v>175</v>
      </c>
    </row>
    <row r="13" spans="2:24" ht="17.25" customHeight="1">
      <c r="B13" s="223"/>
      <c r="C13" s="224"/>
      <c r="D13" s="63" t="s">
        <v>176</v>
      </c>
      <c r="E13" s="62" t="s">
        <v>157</v>
      </c>
      <c r="F13" s="224"/>
      <c r="G13" s="3"/>
      <c r="H13" s="224"/>
      <c r="I13" s="224"/>
      <c r="J13" s="63" t="s">
        <v>177</v>
      </c>
      <c r="K13" s="63" t="s">
        <v>159</v>
      </c>
      <c r="L13" s="224"/>
      <c r="M13" s="3"/>
      <c r="N13" s="223"/>
      <c r="O13" s="224"/>
      <c r="P13" s="63" t="s">
        <v>178</v>
      </c>
      <c r="Q13" s="62" t="s">
        <v>157</v>
      </c>
      <c r="R13" s="224"/>
      <c r="T13" s="221"/>
      <c r="U13" s="222"/>
      <c r="V13" s="61" t="s">
        <v>179</v>
      </c>
      <c r="W13" s="61" t="s">
        <v>159</v>
      </c>
      <c r="X13" s="222"/>
    </row>
    <row r="14" spans="2:24">
      <c r="B14" s="223" t="s">
        <v>180</v>
      </c>
      <c r="C14" s="224" t="s">
        <v>261</v>
      </c>
      <c r="D14" s="63" t="s">
        <v>182</v>
      </c>
      <c r="E14" s="62" t="s">
        <v>143</v>
      </c>
      <c r="F14" s="224" t="s">
        <v>183</v>
      </c>
      <c r="G14" s="3"/>
      <c r="H14" s="224" t="s">
        <v>184</v>
      </c>
      <c r="I14" s="224" t="s">
        <v>185</v>
      </c>
      <c r="J14" s="63" t="s">
        <v>186</v>
      </c>
      <c r="K14" s="63" t="s">
        <v>148</v>
      </c>
      <c r="L14" s="224" t="s">
        <v>187</v>
      </c>
      <c r="M14" s="3"/>
      <c r="N14" s="223" t="s">
        <v>180</v>
      </c>
      <c r="O14" s="224" t="s">
        <v>188</v>
      </c>
      <c r="P14" s="63" t="s">
        <v>189</v>
      </c>
      <c r="Q14" s="62" t="s">
        <v>143</v>
      </c>
      <c r="R14" s="224" t="s">
        <v>190</v>
      </c>
      <c r="T14" s="221" t="s">
        <v>184</v>
      </c>
      <c r="U14" s="222" t="s">
        <v>191</v>
      </c>
      <c r="V14" s="61" t="s">
        <v>192</v>
      </c>
      <c r="W14" s="61" t="s">
        <v>148</v>
      </c>
      <c r="X14" s="222" t="s">
        <v>193</v>
      </c>
    </row>
    <row r="15" spans="2:24" ht="18" customHeight="1">
      <c r="B15" s="223"/>
      <c r="C15" s="224"/>
      <c r="D15" s="63" t="s">
        <v>194</v>
      </c>
      <c r="E15" s="62" t="s">
        <v>157</v>
      </c>
      <c r="F15" s="224"/>
      <c r="G15" s="3"/>
      <c r="H15" s="224"/>
      <c r="I15" s="224"/>
      <c r="J15" s="63" t="s">
        <v>195</v>
      </c>
      <c r="K15" s="63" t="s">
        <v>159</v>
      </c>
      <c r="L15" s="224"/>
      <c r="M15" s="3"/>
      <c r="N15" s="223"/>
      <c r="O15" s="224"/>
      <c r="P15" s="63" t="s">
        <v>196</v>
      </c>
      <c r="Q15" s="62" t="s">
        <v>157</v>
      </c>
      <c r="R15" s="224"/>
      <c r="T15" s="221"/>
      <c r="U15" s="222"/>
      <c r="V15" s="61" t="s">
        <v>197</v>
      </c>
      <c r="W15" s="61" t="s">
        <v>159</v>
      </c>
      <c r="X15" s="222"/>
    </row>
    <row r="16" spans="2:24" ht="15.75" thickBot="1"/>
    <row r="17" spans="2:24" ht="75">
      <c r="B17" s="44" t="s">
        <v>131</v>
      </c>
      <c r="C17" s="45" t="s">
        <v>46</v>
      </c>
      <c r="D17" s="45" t="s">
        <v>50</v>
      </c>
      <c r="E17" s="45" t="s">
        <v>133</v>
      </c>
      <c r="F17" s="46" t="s">
        <v>54</v>
      </c>
      <c r="G17" s="2"/>
      <c r="H17" s="44" t="s">
        <v>134</v>
      </c>
      <c r="I17" s="47" t="s">
        <v>61</v>
      </c>
      <c r="J17" s="47" t="s">
        <v>255</v>
      </c>
      <c r="K17" s="47" t="s">
        <v>136</v>
      </c>
      <c r="L17" s="48" t="s">
        <v>256</v>
      </c>
      <c r="M17" s="2"/>
      <c r="N17" s="44" t="s">
        <v>131</v>
      </c>
      <c r="O17" s="45" t="s">
        <v>137</v>
      </c>
      <c r="P17" s="45" t="s">
        <v>78</v>
      </c>
      <c r="Q17" s="45" t="s">
        <v>133</v>
      </c>
      <c r="R17" s="46" t="s">
        <v>81</v>
      </c>
      <c r="T17" s="49" t="s">
        <v>134</v>
      </c>
      <c r="U17" s="50" t="s">
        <v>87</v>
      </c>
      <c r="V17" s="50" t="s">
        <v>257</v>
      </c>
      <c r="W17" s="50" t="s">
        <v>136</v>
      </c>
      <c r="X17" s="29" t="s">
        <v>258</v>
      </c>
    </row>
    <row r="18" spans="2:24" ht="20.25" customHeight="1">
      <c r="B18" s="216" t="s">
        <v>199</v>
      </c>
      <c r="C18" s="217">
        <f>'výstupy z předešlých projektů'!E13</f>
        <v>44645</v>
      </c>
      <c r="D18" s="42"/>
      <c r="E18" s="43" t="s">
        <v>143</v>
      </c>
      <c r="F18" s="218">
        <f>C18+D18+D19</f>
        <v>59645</v>
      </c>
      <c r="G18" s="3"/>
      <c r="H18" s="219" t="s">
        <v>145</v>
      </c>
      <c r="I18" s="220"/>
      <c r="J18" s="65"/>
      <c r="K18" s="41" t="s">
        <v>148</v>
      </c>
      <c r="L18" s="210">
        <f>J18+J19</f>
        <v>69750000</v>
      </c>
      <c r="M18" s="3"/>
      <c r="N18" s="216" t="s">
        <v>199</v>
      </c>
      <c r="O18" s="217">
        <f>F18</f>
        <v>59645</v>
      </c>
      <c r="P18" s="42"/>
      <c r="Q18" s="43" t="s">
        <v>143</v>
      </c>
      <c r="R18" s="218">
        <f>O18+P18+P19</f>
        <v>59645</v>
      </c>
      <c r="T18" s="208" t="s">
        <v>145</v>
      </c>
      <c r="U18" s="209"/>
      <c r="V18" s="59"/>
      <c r="W18" s="58" t="s">
        <v>148</v>
      </c>
      <c r="X18" s="210">
        <f>L18+V18+V19</f>
        <v>69750000</v>
      </c>
    </row>
    <row r="19" spans="2:24" ht="24.75" customHeight="1">
      <c r="B19" s="216"/>
      <c r="C19" s="217"/>
      <c r="D19" s="42">
        <v>15000</v>
      </c>
      <c r="E19" s="43" t="s">
        <v>157</v>
      </c>
      <c r="F19" s="218"/>
      <c r="G19" s="3"/>
      <c r="H19" s="219"/>
      <c r="I19" s="220"/>
      <c r="J19" s="65">
        <v>69750000</v>
      </c>
      <c r="K19" s="41" t="s">
        <v>159</v>
      </c>
      <c r="L19" s="210"/>
      <c r="M19" s="3"/>
      <c r="N19" s="216"/>
      <c r="O19" s="217"/>
      <c r="P19" s="42"/>
      <c r="Q19" s="43" t="s">
        <v>157</v>
      </c>
      <c r="R19" s="218"/>
      <c r="T19" s="208"/>
      <c r="U19" s="209"/>
      <c r="V19" s="59"/>
      <c r="W19" s="58" t="s">
        <v>159</v>
      </c>
      <c r="X19" s="210"/>
    </row>
    <row r="20" spans="2:24" ht="28.5" customHeight="1">
      <c r="B20" s="216" t="s">
        <v>200</v>
      </c>
      <c r="C20" s="217">
        <f>'výstupy z předešlých projektů'!E15</f>
        <v>495</v>
      </c>
      <c r="D20" s="42"/>
      <c r="E20" s="43" t="s">
        <v>143</v>
      </c>
      <c r="F20" s="218">
        <f t="shared" ref="F20" si="0">C20+D20+D21</f>
        <v>1995</v>
      </c>
      <c r="G20" s="3"/>
      <c r="H20" s="219" t="s">
        <v>166</v>
      </c>
      <c r="I20" s="220"/>
      <c r="J20" s="65"/>
      <c r="K20" s="41" t="s">
        <v>148</v>
      </c>
      <c r="L20" s="210">
        <f t="shared" ref="L20" si="1">J20+J21</f>
        <v>29100000</v>
      </c>
      <c r="M20" s="3"/>
      <c r="N20" s="216" t="s">
        <v>200</v>
      </c>
      <c r="O20" s="217">
        <f>F20</f>
        <v>1995</v>
      </c>
      <c r="P20" s="42"/>
      <c r="Q20" s="43" t="s">
        <v>143</v>
      </c>
      <c r="R20" s="218">
        <f t="shared" ref="R20" si="2">O20+P20+P21</f>
        <v>1995</v>
      </c>
      <c r="T20" s="208" t="s">
        <v>166</v>
      </c>
      <c r="U20" s="209"/>
      <c r="V20" s="59"/>
      <c r="W20" s="58" t="s">
        <v>148</v>
      </c>
      <c r="X20" s="210">
        <f>L20+V20+V21</f>
        <v>29100000</v>
      </c>
    </row>
    <row r="21" spans="2:24" ht="25.5" customHeight="1">
      <c r="B21" s="216"/>
      <c r="C21" s="217"/>
      <c r="D21" s="42">
        <v>1500</v>
      </c>
      <c r="E21" s="43" t="s">
        <v>157</v>
      </c>
      <c r="F21" s="218"/>
      <c r="G21" s="3"/>
      <c r="H21" s="219"/>
      <c r="I21" s="220"/>
      <c r="J21" s="65">
        <v>29100000</v>
      </c>
      <c r="K21" s="41" t="s">
        <v>159</v>
      </c>
      <c r="L21" s="210"/>
      <c r="M21" s="3"/>
      <c r="N21" s="216"/>
      <c r="O21" s="217"/>
      <c r="P21" s="42"/>
      <c r="Q21" s="43" t="s">
        <v>157</v>
      </c>
      <c r="R21" s="218"/>
      <c r="T21" s="208"/>
      <c r="U21" s="209"/>
      <c r="V21" s="59"/>
      <c r="W21" s="58" t="s">
        <v>159</v>
      </c>
      <c r="X21" s="210"/>
    </row>
    <row r="22" spans="2:24" ht="23.25" customHeight="1">
      <c r="B22" s="216" t="s">
        <v>201</v>
      </c>
      <c r="C22" s="217">
        <f>'výstupy z předešlých projektů'!E17</f>
        <v>5456</v>
      </c>
      <c r="D22" s="42"/>
      <c r="E22" s="43" t="s">
        <v>143</v>
      </c>
      <c r="F22" s="218">
        <f t="shared" ref="F22" si="3">C22+D22+D23</f>
        <v>5456</v>
      </c>
      <c r="G22" s="3"/>
      <c r="H22" s="219" t="s">
        <v>184</v>
      </c>
      <c r="I22" s="220"/>
      <c r="J22" s="65"/>
      <c r="K22" s="41" t="s">
        <v>148</v>
      </c>
      <c r="L22" s="210">
        <f t="shared" ref="L22" si="4">J22+J23</f>
        <v>0</v>
      </c>
      <c r="M22" s="3"/>
      <c r="N22" s="216" t="s">
        <v>201</v>
      </c>
      <c r="O22" s="217">
        <f>F22</f>
        <v>5456</v>
      </c>
      <c r="P22" s="42"/>
      <c r="Q22" s="43" t="s">
        <v>143</v>
      </c>
      <c r="R22" s="218">
        <f t="shared" ref="R22" si="5">O22+P22+P23</f>
        <v>5456</v>
      </c>
      <c r="T22" s="208" t="s">
        <v>184</v>
      </c>
      <c r="U22" s="209"/>
      <c r="V22" s="59"/>
      <c r="W22" s="58" t="s">
        <v>148</v>
      </c>
      <c r="X22" s="210">
        <f>L22+V22+V23</f>
        <v>0</v>
      </c>
    </row>
    <row r="23" spans="2:24" ht="23.25" customHeight="1">
      <c r="B23" s="216"/>
      <c r="C23" s="217"/>
      <c r="D23" s="42"/>
      <c r="E23" s="43" t="s">
        <v>157</v>
      </c>
      <c r="F23" s="218"/>
      <c r="G23" s="3"/>
      <c r="H23" s="219"/>
      <c r="I23" s="220"/>
      <c r="J23" s="65"/>
      <c r="K23" s="41" t="s">
        <v>159</v>
      </c>
      <c r="L23" s="210"/>
      <c r="M23" s="3"/>
      <c r="N23" s="216"/>
      <c r="O23" s="217"/>
      <c r="P23" s="42"/>
      <c r="Q23" s="43" t="s">
        <v>157</v>
      </c>
      <c r="R23" s="218"/>
      <c r="T23" s="208"/>
      <c r="U23" s="209"/>
      <c r="V23" s="59"/>
      <c r="W23" s="58" t="s">
        <v>159</v>
      </c>
      <c r="X23" s="210"/>
    </row>
    <row r="25" spans="2:24">
      <c r="B25" s="211" t="s">
        <v>202</v>
      </c>
      <c r="C25" s="211"/>
      <c r="D25" s="211"/>
      <c r="E25" s="211"/>
      <c r="F25" s="211"/>
      <c r="H25" s="212" t="s">
        <v>203</v>
      </c>
      <c r="I25" s="213"/>
      <c r="J25" s="213"/>
      <c r="K25" s="213"/>
      <c r="L25" s="214"/>
      <c r="N25" s="215" t="s">
        <v>204</v>
      </c>
      <c r="O25" s="215"/>
      <c r="P25" s="215"/>
      <c r="Q25" s="215"/>
      <c r="R25" s="215"/>
    </row>
    <row r="26" spans="2:24" ht="90">
      <c r="B26" s="52" t="s">
        <v>205</v>
      </c>
      <c r="C26" s="53">
        <f>IF(OR(B5="do 10",B5="10-20"),O26,IFERROR(((C29-(C28/C27))/C29)*100,0))</f>
        <v>0</v>
      </c>
      <c r="E26" s="54" t="s">
        <v>206</v>
      </c>
      <c r="F26" s="53">
        <f>IFERROR(((F29-(F28/F27))/F29)*100,0)</f>
        <v>0</v>
      </c>
      <c r="H26" s="207" t="b">
        <f>_xlfn.IFS(B5="do 10",L18+L20+L22&lt;=87300000,B5="10-20",L18+L20+L22&lt;=67900000,B5="20-30",L18+L20+L22&lt;=91120000,B5="30-40",L18+L20+L22&lt;=81885000,B5="nad 40",L18+L20+L22&lt;=98850000,B5="Praha",L18+L20+L22&lt;=104209500,B5="ŘSD",L18+L20+L22&lt;=148720661,B5="SŽ",L18+L20+L22&lt;=146857107)</f>
        <v>1</v>
      </c>
      <c r="I26" s="207"/>
      <c r="J26" s="207"/>
      <c r="K26" s="207"/>
      <c r="L26" s="207"/>
      <c r="N26" s="55" t="s">
        <v>207</v>
      </c>
      <c r="O26" s="53">
        <f>IFERROR(((O29-(O28/O27))/O29)*100,0)</f>
        <v>0</v>
      </c>
      <c r="Q26" s="54" t="s">
        <v>208</v>
      </c>
      <c r="R26" s="53">
        <f>IFERROR(((R29-(R28/R27))/R29)*100,0)</f>
        <v>0</v>
      </c>
    </row>
    <row r="27" spans="2:24">
      <c r="B27" s="39" t="s">
        <v>209</v>
      </c>
      <c r="C27" s="64">
        <f>F18-C18</f>
        <v>15000</v>
      </c>
      <c r="E27" s="30" t="s">
        <v>210</v>
      </c>
      <c r="F27" s="36">
        <f>(F20-C20)+(F22-C22)</f>
        <v>1500</v>
      </c>
      <c r="N27" s="35" t="s">
        <v>211</v>
      </c>
      <c r="O27" s="64">
        <f>R18-O18</f>
        <v>0</v>
      </c>
      <c r="Q27" s="30" t="s">
        <v>212</v>
      </c>
      <c r="R27" s="36">
        <f>(R20-O20)+(R22-O22)</f>
        <v>0</v>
      </c>
    </row>
    <row r="28" spans="2:24">
      <c r="B28" s="39" t="s">
        <v>213</v>
      </c>
      <c r="C28" s="51">
        <f>L18</f>
        <v>69750000</v>
      </c>
      <c r="E28" s="30" t="s">
        <v>214</v>
      </c>
      <c r="F28" s="38">
        <f>L20+L22</f>
        <v>29100000</v>
      </c>
      <c r="N28" s="35" t="s">
        <v>215</v>
      </c>
      <c r="O28" s="37">
        <f>X18-L18</f>
        <v>0</v>
      </c>
      <c r="Q28" s="30" t="s">
        <v>216</v>
      </c>
      <c r="R28" s="38">
        <f>(X20-L20)+(X22-L22)</f>
        <v>0</v>
      </c>
    </row>
    <row r="29" spans="2:24">
      <c r="B29" s="39" t="s">
        <v>217</v>
      </c>
      <c r="C29" s="36">
        <f>IF(B5="Praha",0,IF(B5="ŘSD",3402,4650))</f>
        <v>4650</v>
      </c>
      <c r="E29" s="30" t="s">
        <v>218</v>
      </c>
      <c r="F29" s="36">
        <f>IF(B5="Praha",45000,19400)</f>
        <v>19400</v>
      </c>
      <c r="N29" s="35" t="s">
        <v>217</v>
      </c>
      <c r="O29" s="36">
        <f>IF(B5="Praha",0,IF(B5="ŘSD",3402,4650))</f>
        <v>4650</v>
      </c>
      <c r="Q29" s="30" t="s">
        <v>218</v>
      </c>
      <c r="R29" s="37">
        <f>IF(B5="Praha",45000,19400)</f>
        <v>19400</v>
      </c>
    </row>
    <row r="30" spans="2:24" ht="30">
      <c r="B30" s="39" t="s">
        <v>67</v>
      </c>
      <c r="C30" s="36">
        <f>IFERROR((C28/C27),0)</f>
        <v>4650</v>
      </c>
      <c r="E30" s="34" t="s">
        <v>70</v>
      </c>
      <c r="F30" s="36">
        <f>IFERROR((F28/F27),0)</f>
        <v>19400</v>
      </c>
      <c r="N30" s="39" t="s">
        <v>91</v>
      </c>
      <c r="O30" s="36">
        <f>IFERROR((O28/O27),0)</f>
        <v>0</v>
      </c>
      <c r="Q30" s="34" t="s">
        <v>70</v>
      </c>
      <c r="R30" s="36">
        <f>IFERROR((R28/R27),0)</f>
        <v>0</v>
      </c>
    </row>
    <row r="31" spans="2:24">
      <c r="B31" s="1"/>
    </row>
    <row r="32" spans="2:24">
      <c r="B32" s="5"/>
      <c r="C32" s="7"/>
      <c r="N32" s="5"/>
      <c r="O32" s="7"/>
    </row>
    <row r="33" spans="2:15">
      <c r="B33" s="5"/>
      <c r="C33" s="8"/>
      <c r="N33" s="5"/>
      <c r="O33" s="8"/>
    </row>
    <row r="34" spans="2:15">
      <c r="B34" s="6"/>
      <c r="C34" s="26"/>
      <c r="N34" s="6"/>
      <c r="O34" s="27"/>
    </row>
    <row r="35" spans="2:15">
      <c r="B35" s="6"/>
      <c r="C35" s="8"/>
      <c r="N35" s="6"/>
      <c r="O35" s="8"/>
    </row>
    <row r="36" spans="2:15">
      <c r="B36" s="5"/>
      <c r="C36" s="4"/>
      <c r="N36" s="5"/>
      <c r="O36" s="4"/>
    </row>
  </sheetData>
  <mergeCells count="79">
    <mergeCell ref="H26:L26"/>
    <mergeCell ref="T22:T23"/>
    <mergeCell ref="U22:U23"/>
    <mergeCell ref="X22:X23"/>
    <mergeCell ref="B25:F25"/>
    <mergeCell ref="H25:L25"/>
    <mergeCell ref="N25:R25"/>
    <mergeCell ref="X20:X21"/>
    <mergeCell ref="B22:B23"/>
    <mergeCell ref="C22:C23"/>
    <mergeCell ref="F22:F23"/>
    <mergeCell ref="H22:H23"/>
    <mergeCell ref="I22:I23"/>
    <mergeCell ref="L22:L23"/>
    <mergeCell ref="N22:N23"/>
    <mergeCell ref="O22:O23"/>
    <mergeCell ref="R22:R23"/>
    <mergeCell ref="L20:L21"/>
    <mergeCell ref="N20:N21"/>
    <mergeCell ref="O20:O21"/>
    <mergeCell ref="R20:R21"/>
    <mergeCell ref="T20:T21"/>
    <mergeCell ref="U20:U21"/>
    <mergeCell ref="B20:B21"/>
    <mergeCell ref="C20:C21"/>
    <mergeCell ref="F20:F21"/>
    <mergeCell ref="H20:H21"/>
    <mergeCell ref="I20:I21"/>
    <mergeCell ref="T14:T15"/>
    <mergeCell ref="U14:U15"/>
    <mergeCell ref="X14:X15"/>
    <mergeCell ref="B18:B19"/>
    <mergeCell ref="C18:C19"/>
    <mergeCell ref="F18:F19"/>
    <mergeCell ref="H18:H19"/>
    <mergeCell ref="I18:I19"/>
    <mergeCell ref="L18:L19"/>
    <mergeCell ref="N18:N19"/>
    <mergeCell ref="O18:O19"/>
    <mergeCell ref="R18:R19"/>
    <mergeCell ref="T18:T19"/>
    <mergeCell ref="U18:U19"/>
    <mergeCell ref="X18:X19"/>
    <mergeCell ref="X12:X13"/>
    <mergeCell ref="B14:B15"/>
    <mergeCell ref="C14:C15"/>
    <mergeCell ref="F14:F15"/>
    <mergeCell ref="H14:H15"/>
    <mergeCell ref="I14:I15"/>
    <mergeCell ref="L14:L15"/>
    <mergeCell ref="N14:N15"/>
    <mergeCell ref="O14:O15"/>
    <mergeCell ref="R14:R15"/>
    <mergeCell ref="L12:L13"/>
    <mergeCell ref="N12:N13"/>
    <mergeCell ref="O12:O13"/>
    <mergeCell ref="R12:R13"/>
    <mergeCell ref="T12:T13"/>
    <mergeCell ref="U12:U13"/>
    <mergeCell ref="B12:B13"/>
    <mergeCell ref="C12:C13"/>
    <mergeCell ref="F12:F13"/>
    <mergeCell ref="H12:H13"/>
    <mergeCell ref="I12:I13"/>
    <mergeCell ref="B2:P2"/>
    <mergeCell ref="B7:L7"/>
    <mergeCell ref="N7:X7"/>
    <mergeCell ref="B10:B11"/>
    <mergeCell ref="C10:C11"/>
    <mergeCell ref="F10:F11"/>
    <mergeCell ref="H10:H11"/>
    <mergeCell ref="I10:I11"/>
    <mergeCell ref="L10:L11"/>
    <mergeCell ref="N10:N11"/>
    <mergeCell ref="O10:O11"/>
    <mergeCell ref="R10:R11"/>
    <mergeCell ref="T10:T11"/>
    <mergeCell ref="U10:U11"/>
    <mergeCell ref="X10:X11"/>
  </mergeCells>
  <conditionalFormatting sqref="C30">
    <cfRule type="cellIs" dxfId="47" priority="2" operator="greaterThan">
      <formula>$C$29</formula>
    </cfRule>
  </conditionalFormatting>
  <conditionalFormatting sqref="D5:F6">
    <cfRule type="containsText" dxfId="46" priority="4" operator="containsText" text="NEPRAVDA">
      <formula>NOT(ISERROR(SEARCH("NEPRAVDA",D5)))</formula>
    </cfRule>
  </conditionalFormatting>
  <conditionalFormatting sqref="F30">
    <cfRule type="cellIs" dxfId="45" priority="1" operator="greaterThan">
      <formula>$F$29</formula>
    </cfRule>
  </conditionalFormatting>
  <conditionalFormatting sqref="H26:L26">
    <cfRule type="containsText" dxfId="44" priority="3" operator="containsText" text="NEPRAVDA">
      <formula>NOT(ISERROR(SEARCH("NEPRAVDA",H26)))</formula>
    </cfRule>
  </conditionalFormatting>
  <pageMargins left="0.7" right="0.7" top="0.78740157499999996" bottom="0.78740157499999996" header="0.3" footer="0.3"/>
  <pageSetup paperSize="9" orientation="portrait" r:id="rId1"/>
  <headerFooter>
    <oddHeader>&amp;R&amp;"Calibri"&amp;10&amp;K000000 PRO VNITŘNÍ POTŘEBU          &amp;1#_x000D_</oddHeader>
  </headerFooter>
  <ignoredErrors>
    <ignoredError sqref="C26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BDFF7C-E5DB-4290-ABBA-FAB063F2CED3}">
          <x14:formula1>
            <xm:f>zdroj!$B$4:$B$11</xm:f>
          </x14:formula1>
          <xm:sqref>B5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9A4C238E5C814D8A72F1FCD33973B2" ma:contentTypeVersion="20" ma:contentTypeDescription="Vytvoří nový dokument" ma:contentTypeScope="" ma:versionID="0721aaa17fb662ef525d86a4d9207ceb">
  <xsd:schema xmlns:xsd="http://www.w3.org/2001/XMLSchema" xmlns:xs="http://www.w3.org/2001/XMLSchema" xmlns:p="http://schemas.microsoft.com/office/2006/metadata/properties" xmlns:ns2="1ba576cd-a65c-4230-87f2-a90e58a4e3cf" xmlns:ns3="e1b2e64e-2717-4be6-aecd-c8cc6d0c43be" targetNamespace="http://schemas.microsoft.com/office/2006/metadata/properties" ma:root="true" ma:fieldsID="b89476fe593ab8a5750ab4090ed3b90e" ns2:_="" ns3:_="">
    <xsd:import namespace="1ba576cd-a65c-4230-87f2-a90e58a4e3cf"/>
    <xsd:import namespace="e1b2e64e-2717-4be6-aecd-c8cc6d0c43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2:Popis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a576cd-a65c-4230-87f2-a90e58a4e3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Popis" ma:index="16" nillable="true" ma:displayName="Popis" ma:format="Dropdown" ma:internalName="Popis">
      <xsd:simpleType>
        <xsd:restriction base="dms:Text">
          <xsd:maxLength value="255"/>
        </xsd:restriction>
      </xsd:simpleType>
    </xsd:element>
    <xsd:element name="TaxCatchAll" ma:index="23" nillable="true" ma:displayName="Taxonomy Catch All Column" ma:hidden="true" ma:list="{2984b026-0645-48b3-904c-e2b070f4f20c}" ma:internalName="TaxCatchAll" ma:showField="CatchAllData" ma:web="1ba576cd-a65c-4230-87f2-a90e58a4e3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2e64e-2717-4be6-aecd-c8cc6d0c43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b663375e-5c93-4348-a957-3971f68586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ba576cd-a65c-4230-87f2-a90e58a4e3cf">
      <UserInfo>
        <DisplayName/>
        <AccountId xsi:nil="true"/>
        <AccountType/>
      </UserInfo>
    </SharedWithUsers>
    <MediaLengthInSeconds xmlns="e1b2e64e-2717-4be6-aecd-c8cc6d0c43be" xsi:nil="true"/>
    <TaxCatchAll xmlns="1ba576cd-a65c-4230-87f2-a90e58a4e3cf" xsi:nil="true"/>
    <lcf76f155ced4ddcb4097134ff3c332f xmlns="e1b2e64e-2717-4be6-aecd-c8cc6d0c43be">
      <Terms xmlns="http://schemas.microsoft.com/office/infopath/2007/PartnerControls"/>
    </lcf76f155ced4ddcb4097134ff3c332f>
    <Popis xmlns="1ba576cd-a65c-4230-87f2-a90e58a4e3cf" xsi:nil="true"/>
  </documentManagement>
</p:properties>
</file>

<file path=customXml/itemProps1.xml><?xml version="1.0" encoding="utf-8"?>
<ds:datastoreItem xmlns:ds="http://schemas.openxmlformats.org/officeDocument/2006/customXml" ds:itemID="{7E9754FA-1B36-48EE-8E5E-2C7DE8295152}"/>
</file>

<file path=customXml/itemProps2.xml><?xml version="1.0" encoding="utf-8"?>
<ds:datastoreItem xmlns:ds="http://schemas.openxmlformats.org/officeDocument/2006/customXml" ds:itemID="{6870381D-262E-4418-852B-94ECFFA08EA5}"/>
</file>

<file path=customXml/itemProps3.xml><?xml version="1.0" encoding="utf-8"?>
<ds:datastoreItem xmlns:ds="http://schemas.openxmlformats.org/officeDocument/2006/customXml" ds:itemID="{1C0082F1-917A-423C-840A-5714730F74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Ministerstvo průmyslu a obchodu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Koubová Zuzana</dc:creator>
  <cp:keywords/>
  <dc:description/>
  <cp:lastModifiedBy>Ambrožová Petra</cp:lastModifiedBy>
  <cp:revision/>
  <dcterms:created xsi:type="dcterms:W3CDTF">2023-02-28T11:48:47Z</dcterms:created>
  <dcterms:modified xsi:type="dcterms:W3CDTF">2023-10-04T06:28:52Z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0x010100639A4C238E5C814D8A72F1FCD33973B2</vt:lpwstr>
  </property>
  <property fmtid="{D5CDD505-2E9C-101B-9397-08002B2CF9AE}" pid="3" name="Order">
    <vt:r8>495600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DocumentSetDescription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SIP_Label_e4436c61-f8c4-4a05-8a4c-f56df6f11611_Enabled">
    <vt:lpwstr>true</vt:lpwstr>
  </property>
  <property fmtid="{D5CDD505-2E9C-101B-9397-08002B2CF9AE}" pid="12" name="MSIP_Label_e4436c61-f8c4-4a05-8a4c-f56df6f11611_SetDate">
    <vt:lpwstr>2023-03-03T10:39:48Z</vt:lpwstr>
  </property>
  <property fmtid="{D5CDD505-2E9C-101B-9397-08002B2CF9AE}" pid="13" name="MSIP_Label_e4436c61-f8c4-4a05-8a4c-f56df6f11611_Method">
    <vt:lpwstr>Privileged</vt:lpwstr>
  </property>
  <property fmtid="{D5CDD505-2E9C-101B-9397-08002B2CF9AE}" pid="14" name="MSIP_Label_e4436c61-f8c4-4a05-8a4c-f56df6f11611_Name">
    <vt:lpwstr>Interní - s popiskem</vt:lpwstr>
  </property>
  <property fmtid="{D5CDD505-2E9C-101B-9397-08002B2CF9AE}" pid="15" name="MSIP_Label_e4436c61-f8c4-4a05-8a4c-f56df6f11611_SiteId">
    <vt:lpwstr>1f9775f0-c6d0-40f3-b27c-91cb5bbd294a</vt:lpwstr>
  </property>
  <property fmtid="{D5CDD505-2E9C-101B-9397-08002B2CF9AE}" pid="16" name="MSIP_Label_e4436c61-f8c4-4a05-8a4c-f56df6f11611_ActionId">
    <vt:lpwstr>df0cd1ed-04fb-43d7-80cf-4fdf3f068c90</vt:lpwstr>
  </property>
  <property fmtid="{D5CDD505-2E9C-101B-9397-08002B2CF9AE}" pid="17" name="MSIP_Label_e4436c61-f8c4-4a05-8a4c-f56df6f11611_ContentBits">
    <vt:lpwstr>1</vt:lpwstr>
  </property>
  <property fmtid="{D5CDD505-2E9C-101B-9397-08002B2CF9AE}" pid="18" name="MediaServiceImageTags">
    <vt:lpwstr/>
  </property>
</Properties>
</file>